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frcorg.sharepoint.com/sites/EuropeHDCCTeam/Shared Documents/3.5 Shelter/3.5.03_Resources/Rental Assistance SoPs/Part2-StepsinProgramme/2 Design and Planning/2.1.1 - 2.1.3 Overall Programme Design/Tools and Examples/"/>
    </mc:Choice>
  </mc:AlternateContent>
  <xr:revisionPtr revIDLastSave="4037" documentId="13_ncr:1_{B626330A-A6B6-496E-B3F4-9F31B0A66A71}" xr6:coauthVersionLast="47" xr6:coauthVersionMax="47" xr10:uidLastSave="{C0B9BD9E-AAEF-435A-90AF-3BE248A02550}"/>
  <bookViews>
    <workbookView xWindow="28680" yWindow="-120" windowWidth="29040" windowHeight="15840" xr2:uid="{00000000-000D-0000-FFFF-FFFF00000000}"/>
  </bookViews>
  <sheets>
    <sheet name="Budget Forecast" sheetId="18" r:id="rId1"/>
    <sheet name="Overall timeline" sheetId="21" r:id="rId2"/>
    <sheet name="Monthly Summary " sheetId="1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7" i="18" l="1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E87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E53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E20" i="18"/>
  <c r="L90" i="18"/>
  <c r="X88" i="18"/>
  <c r="X86" i="18"/>
  <c r="C5" i="19"/>
  <c r="D5" i="19"/>
  <c r="E5" i="19"/>
  <c r="F5" i="19"/>
  <c r="B5" i="19"/>
  <c r="D78" i="18"/>
  <c r="D80" i="18"/>
  <c r="D79" i="18"/>
  <c r="L91" i="18"/>
  <c r="S90" i="18"/>
  <c r="R90" i="18"/>
  <c r="Q90" i="18"/>
  <c r="P90" i="18"/>
  <c r="O90" i="18"/>
  <c r="N90" i="18"/>
  <c r="M90" i="18"/>
  <c r="K91" i="18"/>
  <c r="K90" i="18"/>
  <c r="C4" i="19"/>
  <c r="D4" i="19"/>
  <c r="E4" i="19"/>
  <c r="F4" i="19"/>
  <c r="G4" i="19"/>
  <c r="B4" i="19"/>
  <c r="C3" i="19"/>
  <c r="D3" i="19"/>
  <c r="E3" i="19"/>
  <c r="F3" i="19"/>
  <c r="G3" i="19"/>
  <c r="B3" i="19"/>
  <c r="E95" i="18"/>
  <c r="O31" i="18"/>
  <c r="J28" i="18"/>
  <c r="I27" i="18"/>
  <c r="I26" i="18"/>
  <c r="I25" i="18"/>
  <c r="I24" i="18"/>
  <c r="M31" i="18"/>
  <c r="H26" i="18"/>
  <c r="G25" i="18"/>
  <c r="F24" i="18"/>
  <c r="I58" i="18"/>
  <c r="K61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F64" i="18"/>
  <c r="F63" i="18"/>
  <c r="F62" i="18"/>
  <c r="G61" i="18"/>
  <c r="H61" i="18"/>
  <c r="I61" i="18"/>
  <c r="J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F61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F59" i="18"/>
  <c r="G58" i="18"/>
  <c r="H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F58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F57" i="18"/>
  <c r="D22" i="18"/>
  <c r="D21" i="18"/>
  <c r="D20" i="18"/>
  <c r="F95" i="18"/>
  <c r="G95" i="18"/>
  <c r="H95" i="18"/>
  <c r="I95" i="18"/>
  <c r="P24" i="18"/>
  <c r="Q24" i="18"/>
  <c r="R24" i="18"/>
  <c r="S24" i="18"/>
  <c r="T24" i="18"/>
  <c r="U24" i="18"/>
  <c r="V24" i="18"/>
  <c r="W24" i="18"/>
  <c r="Q25" i="18"/>
  <c r="R25" i="18"/>
  <c r="S25" i="18"/>
  <c r="T25" i="18"/>
  <c r="U25" i="18"/>
  <c r="V25" i="18"/>
  <c r="W25" i="18"/>
  <c r="R26" i="18"/>
  <c r="S26" i="18"/>
  <c r="T26" i="18"/>
  <c r="U26" i="18"/>
  <c r="V26" i="18"/>
  <c r="W26" i="18"/>
  <c r="S27" i="18"/>
  <c r="T27" i="18"/>
  <c r="U27" i="18"/>
  <c r="V27" i="18"/>
  <c r="W27" i="18"/>
  <c r="T28" i="18"/>
  <c r="U28" i="18"/>
  <c r="V28" i="18"/>
  <c r="W28" i="18"/>
  <c r="T29" i="18"/>
  <c r="U29" i="18"/>
  <c r="V29" i="18"/>
  <c r="W29" i="18"/>
  <c r="C9" i="18"/>
  <c r="U23" i="18" s="1"/>
  <c r="C43" i="18"/>
  <c r="I56" i="18" s="1"/>
  <c r="X87" i="18" l="1"/>
  <c r="E6" i="19"/>
  <c r="C6" i="19"/>
  <c r="B6" i="19"/>
  <c r="F56" i="18"/>
  <c r="D6" i="19"/>
  <c r="F6" i="19"/>
  <c r="I23" i="18"/>
  <c r="Q23" i="18"/>
  <c r="P23" i="18"/>
  <c r="G23" i="18"/>
  <c r="E23" i="18"/>
  <c r="J56" i="18"/>
  <c r="J69" i="18" s="1"/>
  <c r="D19" i="18"/>
  <c r="O23" i="18"/>
  <c r="W23" i="18"/>
  <c r="V23" i="18"/>
  <c r="S23" i="18"/>
  <c r="T23" i="18"/>
  <c r="R23" i="18"/>
  <c r="E71" i="18"/>
  <c r="P70" i="18"/>
  <c r="Q70" i="18"/>
  <c r="R70" i="18"/>
  <c r="S70" i="18"/>
  <c r="T70" i="18"/>
  <c r="U70" i="18"/>
  <c r="V70" i="18"/>
  <c r="W70" i="18"/>
  <c r="K70" i="18"/>
  <c r="L70" i="18"/>
  <c r="M70" i="18"/>
  <c r="N70" i="18"/>
  <c r="O70" i="18"/>
  <c r="J70" i="18"/>
  <c r="X57" i="18" l="1"/>
  <c r="D23" i="18"/>
  <c r="K23" i="18" l="1"/>
  <c r="J23" i="18"/>
  <c r="H23" i="18"/>
  <c r="F23" i="18"/>
  <c r="E36" i="18"/>
  <c r="E38" i="18" s="1"/>
  <c r="D81" i="18"/>
  <c r="D83" i="18" s="1"/>
  <c r="J90" i="18"/>
  <c r="E94" i="18" l="1"/>
  <c r="O24" i="18"/>
  <c r="N24" i="18"/>
  <c r="L24" i="18"/>
  <c r="K24" i="18"/>
  <c r="J24" i="18"/>
  <c r="H24" i="18"/>
  <c r="F36" i="18"/>
  <c r="F38" i="18" s="1"/>
  <c r="N23" i="18"/>
  <c r="S29" i="18"/>
  <c r="T31" i="18"/>
  <c r="S31" i="18"/>
  <c r="Q31" i="18"/>
  <c r="P31" i="18"/>
  <c r="N31" i="18"/>
  <c r="F69" i="18" l="1"/>
  <c r="F71" i="18" s="1"/>
  <c r="T92" i="18"/>
  <c r="Q5" i="19" s="1"/>
  <c r="U92" i="18"/>
  <c r="V92" i="18"/>
  <c r="J92" i="18"/>
  <c r="G5" i="19" s="1"/>
  <c r="S92" i="18"/>
  <c r="P5" i="19" s="1"/>
  <c r="R92" i="18"/>
  <c r="O5" i="19" s="1"/>
  <c r="Q92" i="18"/>
  <c r="N5" i="19" s="1"/>
  <c r="O92" i="18"/>
  <c r="L5" i="19" s="1"/>
  <c r="N92" i="18"/>
  <c r="K5" i="19" s="1"/>
  <c r="M92" i="18"/>
  <c r="J5" i="19" s="1"/>
  <c r="L92" i="18"/>
  <c r="I5" i="19" s="1"/>
  <c r="X20" i="18"/>
  <c r="N25" i="18"/>
  <c r="L56" i="18"/>
  <c r="K56" i="18"/>
  <c r="H56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O29" i="18"/>
  <c r="P29" i="18"/>
  <c r="N29" i="18"/>
  <c r="M29" i="18"/>
  <c r="L29" i="18"/>
  <c r="K26" i="18"/>
  <c r="X18" i="18"/>
  <c r="M30" i="18"/>
  <c r="N30" i="18"/>
  <c r="O30" i="18"/>
  <c r="P30" i="18"/>
  <c r="Q30" i="18"/>
  <c r="R30" i="18"/>
  <c r="S30" i="18"/>
  <c r="T30" i="18"/>
  <c r="R31" i="18"/>
  <c r="U31" i="18"/>
  <c r="Q29" i="18"/>
  <c r="R29" i="18"/>
  <c r="K28" i="18"/>
  <c r="L28" i="18"/>
  <c r="M28" i="18"/>
  <c r="N28" i="18"/>
  <c r="O28" i="18"/>
  <c r="P28" i="18"/>
  <c r="Q28" i="18"/>
  <c r="R28" i="18"/>
  <c r="S28" i="18"/>
  <c r="J27" i="18"/>
  <c r="K27" i="18"/>
  <c r="L27" i="18"/>
  <c r="M27" i="18"/>
  <c r="N27" i="18"/>
  <c r="O27" i="18"/>
  <c r="P27" i="18"/>
  <c r="Q27" i="18"/>
  <c r="R27" i="18"/>
  <c r="J26" i="18"/>
  <c r="L26" i="18"/>
  <c r="M26" i="18"/>
  <c r="N26" i="18"/>
  <c r="O26" i="18"/>
  <c r="P26" i="18"/>
  <c r="Q26" i="18"/>
  <c r="H25" i="18"/>
  <c r="J25" i="18"/>
  <c r="K25" i="18"/>
  <c r="L25" i="18"/>
  <c r="M25" i="18"/>
  <c r="O25" i="18"/>
  <c r="P25" i="18"/>
  <c r="L30" i="18"/>
  <c r="K29" i="18"/>
  <c r="G24" i="18"/>
  <c r="G36" i="18" s="1"/>
  <c r="G38" i="18" s="1"/>
  <c r="M24" i="18"/>
  <c r="X9" i="18"/>
  <c r="G6" i="19" l="1"/>
  <c r="X61" i="18"/>
  <c r="X60" i="18"/>
  <c r="F94" i="18"/>
  <c r="X58" i="18"/>
  <c r="X59" i="18"/>
  <c r="N36" i="18"/>
  <c r="N38" i="18" s="1"/>
  <c r="N39" i="18" s="1"/>
  <c r="K3" i="19" s="1"/>
  <c r="H69" i="18"/>
  <c r="H71" i="18" s="1"/>
  <c r="I36" i="18"/>
  <c r="I38" i="18" s="1"/>
  <c r="K36" i="18"/>
  <c r="K38" i="18" s="1"/>
  <c r="K39" i="18" s="1"/>
  <c r="H3" i="19" s="1"/>
  <c r="J36" i="18"/>
  <c r="J38" i="18" s="1"/>
  <c r="I69" i="18"/>
  <c r="I71" i="18" s="1"/>
  <c r="J71" i="18"/>
  <c r="K69" i="18"/>
  <c r="X37" i="18"/>
  <c r="D24" i="18" s="1"/>
  <c r="D25" i="18" s="1"/>
  <c r="H36" i="18"/>
  <c r="H38" i="18" s="1"/>
  <c r="L69" i="18"/>
  <c r="P92" i="18"/>
  <c r="M5" i="19" s="1"/>
  <c r="K92" i="18"/>
  <c r="H5" i="19" s="1"/>
  <c r="L23" i="18"/>
  <c r="L36" i="18" s="1"/>
  <c r="L38" i="18" s="1"/>
  <c r="L39" i="18" s="1"/>
  <c r="I3" i="19" s="1"/>
  <c r="M23" i="18"/>
  <c r="M36" i="18" s="1"/>
  <c r="M38" i="18" s="1"/>
  <c r="M39" i="18" s="1"/>
  <c r="J3" i="19" s="1"/>
  <c r="X91" i="18"/>
  <c r="U89" i="18"/>
  <c r="X83" i="18"/>
  <c r="X84" i="18"/>
  <c r="X85" i="18"/>
  <c r="X82" i="18"/>
  <c r="X77" i="18"/>
  <c r="G56" i="18"/>
  <c r="M56" i="18"/>
  <c r="M69" i="18" s="1"/>
  <c r="N56" i="18"/>
  <c r="N69" i="18" s="1"/>
  <c r="O56" i="18"/>
  <c r="O69" i="18" s="1"/>
  <c r="P56" i="18"/>
  <c r="P69" i="18" s="1"/>
  <c r="Q56" i="18"/>
  <c r="Q69" i="18" s="1"/>
  <c r="R56" i="18"/>
  <c r="R69" i="18" s="1"/>
  <c r="S56" i="18"/>
  <c r="S69" i="18" s="1"/>
  <c r="T56" i="18"/>
  <c r="T69" i="18" s="1"/>
  <c r="U56" i="18"/>
  <c r="U69" i="18" s="1"/>
  <c r="V56" i="18"/>
  <c r="V69" i="18" s="1"/>
  <c r="W56" i="18"/>
  <c r="W69" i="18" s="1"/>
  <c r="R34" i="18"/>
  <c r="S34" i="18"/>
  <c r="T34" i="18"/>
  <c r="U34" i="18"/>
  <c r="V34" i="18"/>
  <c r="W34" i="18"/>
  <c r="Q33" i="18"/>
  <c r="R33" i="18"/>
  <c r="S33" i="18"/>
  <c r="T33" i="18"/>
  <c r="U33" i="18"/>
  <c r="V33" i="18"/>
  <c r="W33" i="18"/>
  <c r="P33" i="18"/>
  <c r="P32" i="18"/>
  <c r="Q32" i="18"/>
  <c r="R32" i="18"/>
  <c r="S32" i="18"/>
  <c r="T32" i="18"/>
  <c r="U32" i="18"/>
  <c r="V32" i="18"/>
  <c r="W32" i="18"/>
  <c r="O32" i="18"/>
  <c r="V31" i="18"/>
  <c r="W31" i="18"/>
  <c r="U30" i="18"/>
  <c r="V30" i="18"/>
  <c r="W30" i="18"/>
  <c r="X54" i="18"/>
  <c r="X53" i="18"/>
  <c r="X52" i="18"/>
  <c r="X51" i="18"/>
  <c r="X64" i="18" s="1"/>
  <c r="X50" i="18"/>
  <c r="X63" i="18" s="1"/>
  <c r="X49" i="18"/>
  <c r="X48" i="18"/>
  <c r="X47" i="18"/>
  <c r="X46" i="18"/>
  <c r="X45" i="18"/>
  <c r="X44" i="18"/>
  <c r="X43" i="18"/>
  <c r="X78" i="18"/>
  <c r="X79" i="18"/>
  <c r="X80" i="18"/>
  <c r="X81" i="18"/>
  <c r="J94" i="18" l="1"/>
  <c r="S5" i="19"/>
  <c r="D46" i="18"/>
  <c r="X62" i="18"/>
  <c r="D45" i="18"/>
  <c r="D44" i="18"/>
  <c r="D43" i="18"/>
  <c r="G69" i="18"/>
  <c r="G71" i="18" s="1"/>
  <c r="X56" i="18"/>
  <c r="J96" i="18"/>
  <c r="H94" i="18"/>
  <c r="I94" i="18"/>
  <c r="M71" i="18"/>
  <c r="M72" i="18" s="1"/>
  <c r="J4" i="19" s="1"/>
  <c r="J6" i="19" s="1"/>
  <c r="L71" i="18"/>
  <c r="L72" i="18" s="1"/>
  <c r="I4" i="19" s="1"/>
  <c r="I6" i="19" s="1"/>
  <c r="K71" i="18"/>
  <c r="K72" i="18" s="1"/>
  <c r="H4" i="19" s="1"/>
  <c r="H6" i="19" s="1"/>
  <c r="N71" i="18"/>
  <c r="N72" i="18" s="1"/>
  <c r="K4" i="19" s="1"/>
  <c r="K6" i="19" s="1"/>
  <c r="P71" i="18"/>
  <c r="P72" i="18" s="1"/>
  <c r="M4" i="19" s="1"/>
  <c r="R71" i="18"/>
  <c r="R72" i="18" s="1"/>
  <c r="O4" i="19" s="1"/>
  <c r="W71" i="18"/>
  <c r="W72" i="18" s="1"/>
  <c r="V71" i="18"/>
  <c r="V72" i="18" s="1"/>
  <c r="U71" i="18"/>
  <c r="U72" i="18" s="1"/>
  <c r="X70" i="18"/>
  <c r="D47" i="18" s="1"/>
  <c r="X25" i="18"/>
  <c r="X30" i="18"/>
  <c r="X32" i="18"/>
  <c r="X26" i="18"/>
  <c r="X29" i="18"/>
  <c r="X28" i="18"/>
  <c r="X27" i="18"/>
  <c r="X31" i="18"/>
  <c r="X90" i="18"/>
  <c r="X92" i="18" s="1"/>
  <c r="X89" i="18"/>
  <c r="G94" i="18" l="1"/>
  <c r="K94" i="18"/>
  <c r="K95" i="18" s="1"/>
  <c r="L94" i="18"/>
  <c r="L95" i="18" s="1"/>
  <c r="N94" i="18"/>
  <c r="N95" i="18" s="1"/>
  <c r="M94" i="18"/>
  <c r="M95" i="18" s="1"/>
  <c r="D48" i="18"/>
  <c r="T71" i="18"/>
  <c r="T72" i="18" s="1"/>
  <c r="Q4" i="19" s="1"/>
  <c r="S71" i="18"/>
  <c r="S72" i="18" s="1"/>
  <c r="P4" i="19" s="1"/>
  <c r="Q71" i="18"/>
  <c r="Q72" i="18" s="1"/>
  <c r="N4" i="19" s="1"/>
  <c r="O71" i="18"/>
  <c r="O72" i="18" s="1"/>
  <c r="L4" i="19" s="1"/>
  <c r="X69" i="18"/>
  <c r="X71" i="18" s="1"/>
  <c r="X72" i="18" s="1"/>
  <c r="X10" i="18"/>
  <c r="X11" i="18"/>
  <c r="X12" i="18"/>
  <c r="X13" i="18"/>
  <c r="X14" i="18"/>
  <c r="X15" i="18"/>
  <c r="X16" i="18"/>
  <c r="X17" i="18"/>
  <c r="X19" i="18"/>
  <c r="Q34" i="18"/>
  <c r="X24" i="18"/>
  <c r="W36" i="18"/>
  <c r="W38" i="18" s="1"/>
  <c r="V36" i="18"/>
  <c r="V38" i="18" s="1"/>
  <c r="U36" i="18"/>
  <c r="U38" i="18" s="1"/>
  <c r="U39" i="18" s="1"/>
  <c r="T36" i="18"/>
  <c r="T38" i="18" s="1"/>
  <c r="T39" i="18" s="1"/>
  <c r="Q3" i="19" s="1"/>
  <c r="S36" i="18"/>
  <c r="S38" i="18" s="1"/>
  <c r="S39" i="18" s="1"/>
  <c r="P3" i="19" s="1"/>
  <c r="R36" i="18"/>
  <c r="R38" i="18" s="1"/>
  <c r="R39" i="18" s="1"/>
  <c r="O3" i="19" s="1"/>
  <c r="O6" i="19" s="1"/>
  <c r="O36" i="18"/>
  <c r="O38" i="18" s="1"/>
  <c r="O39" i="18" s="1"/>
  <c r="L3" i="19" s="1"/>
  <c r="P6" i="19" l="1"/>
  <c r="S4" i="19"/>
  <c r="Q6" i="19"/>
  <c r="L6" i="19"/>
  <c r="V94" i="18"/>
  <c r="V39" i="18"/>
  <c r="W94" i="18"/>
  <c r="W39" i="18"/>
  <c r="D99" i="18"/>
  <c r="U94" i="18"/>
  <c r="U95" i="18" s="1"/>
  <c r="R94" i="18"/>
  <c r="R95" i="18" s="1"/>
  <c r="O94" i="18"/>
  <c r="O95" i="18" s="1"/>
  <c r="D100" i="18" s="1"/>
  <c r="S94" i="18"/>
  <c r="S95" i="18" s="1"/>
  <c r="T94" i="18"/>
  <c r="T95" i="18" s="1"/>
  <c r="Q36" i="18"/>
  <c r="Q38" i="18" s="1"/>
  <c r="Q39" i="18" s="1"/>
  <c r="N3" i="19" s="1"/>
  <c r="N6" i="19" s="1"/>
  <c r="P36" i="18"/>
  <c r="P38" i="18" s="1"/>
  <c r="P39" i="18" s="1"/>
  <c r="M3" i="19" s="1"/>
  <c r="M6" i="19" s="1"/>
  <c r="X23" i="18"/>
  <c r="S3" i="19" l="1"/>
  <c r="S6" i="19"/>
  <c r="P94" i="18"/>
  <c r="P95" i="18" s="1"/>
  <c r="Q94" i="18"/>
  <c r="Q95" i="18" s="1"/>
  <c r="X38" i="18"/>
  <c r="X36" i="18"/>
  <c r="X94" i="18" l="1"/>
  <c r="D98" i="18" s="1"/>
  <c r="X39" i="18"/>
  <c r="D101" i="18"/>
  <c r="X9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Hamid Mumtaz KHAN</author>
  </authors>
  <commentList>
    <comment ref="T17" authorId="0" shapeId="0" xr:uid="{CD35EA8B-F9E2-416D-9722-76BB0511F860}">
      <text>
        <r>
          <rPr>
            <b/>
            <sz val="9"/>
            <color indexed="81"/>
            <rFont val="Tahoma"/>
            <family val="2"/>
          </rPr>
          <t>Hamid Mumtaz KHAN:</t>
        </r>
        <r>
          <rPr>
            <sz val="9"/>
            <color indexed="81"/>
            <rFont val="Tahoma"/>
            <family val="2"/>
          </rPr>
          <t xml:space="preserve">
either pay advance or arrange 11280 euro form othre sourcess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Hamid Mumtaz KHAN</author>
  </authors>
  <commentList>
    <comment ref="Q3" authorId="0" shapeId="0" xr:uid="{2B23A642-78C5-46B5-89C3-9AE71D4C5461}">
      <text>
        <r>
          <rPr>
            <b/>
            <sz val="9"/>
            <color indexed="81"/>
            <rFont val="Tahoma"/>
            <family val="2"/>
          </rPr>
          <t>Hamid Mumtaz KHAN:</t>
        </r>
        <r>
          <rPr>
            <sz val="9"/>
            <color indexed="81"/>
            <rFont val="Tahoma"/>
            <family val="2"/>
          </rPr>
          <t xml:space="preserve">
can be paid in Dec2023
</t>
        </r>
      </text>
    </comment>
  </commentList>
</comments>
</file>

<file path=xl/sharedStrings.xml><?xml version="1.0" encoding="utf-8"?>
<sst xmlns="http://schemas.openxmlformats.org/spreadsheetml/2006/main" count="180" uniqueCount="92">
  <si>
    <t xml:space="preserve">Example 2.1.3 - Log Frame Rental Assistance  </t>
  </si>
  <si>
    <t>Note: this is a real example of a shelter budget, expenditure and forecast spreadsheet used as part of the Ukraine 2022 response in Slovakia</t>
  </si>
  <si>
    <t>target</t>
  </si>
  <si>
    <t xml:space="preserve">A-Monthly cases &amp; Cash Flow Slovakia Rental Assistance Progarmme </t>
  </si>
  <si>
    <t xml:space="preserve">Installment </t>
  </si>
  <si>
    <t xml:space="preserve">Amount </t>
  </si>
  <si>
    <t>Oct-2022</t>
  </si>
  <si>
    <t>Nov-2022</t>
  </si>
  <si>
    <t>Dec-2022</t>
  </si>
  <si>
    <t>Jan-2023</t>
  </si>
  <si>
    <t>Feb-2023</t>
  </si>
  <si>
    <t>Mar-2023</t>
  </si>
  <si>
    <t>Apr-2023</t>
  </si>
  <si>
    <t>May-2023</t>
  </si>
  <si>
    <t>Jun-2023</t>
  </si>
  <si>
    <t>July-2023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</si>
  <si>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</si>
  <si>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</si>
  <si>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</si>
  <si>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</si>
  <si>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</si>
  <si>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</si>
  <si>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</si>
  <si>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</si>
  <si>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</si>
  <si>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Total</t>
  </si>
  <si>
    <t>(2X564+ 400 items)</t>
  </si>
  <si>
    <t>1st</t>
  </si>
  <si>
    <t xml:space="preserve"> average</t>
  </si>
  <si>
    <t xml:space="preserve">2nd </t>
  </si>
  <si>
    <t>average +300 wint</t>
  </si>
  <si>
    <t>3rd</t>
  </si>
  <si>
    <t>ave</t>
  </si>
  <si>
    <t>4th</t>
  </si>
  <si>
    <t>5th</t>
  </si>
  <si>
    <t>6th</t>
  </si>
  <si>
    <t>7th</t>
  </si>
  <si>
    <t>8th</t>
  </si>
  <si>
    <t>9th</t>
  </si>
  <si>
    <t>Disability</t>
  </si>
  <si>
    <t xml:space="preserve">1st </t>
  </si>
  <si>
    <t>4 reamining</t>
  </si>
  <si>
    <t>3rd with 300 wint</t>
  </si>
  <si>
    <t>GT</t>
  </si>
  <si>
    <t>ok</t>
  </si>
  <si>
    <t xml:space="preserve"> disability 5%</t>
  </si>
  <si>
    <t>Total A</t>
  </si>
  <si>
    <t>Actual</t>
  </si>
  <si>
    <t xml:space="preserve">B-Monthly Cases &amp; Cash Flow Slovakia host families Assistance Progarmme </t>
  </si>
  <si>
    <t>0k</t>
  </si>
  <si>
    <t>10th</t>
  </si>
  <si>
    <t>11th</t>
  </si>
  <si>
    <t>12th</t>
  </si>
  <si>
    <t>monthly total</t>
  </si>
  <si>
    <t>disibility 5%</t>
  </si>
  <si>
    <t>Total B</t>
  </si>
  <si>
    <t xml:space="preserve">C-Monthly Cash Flow Rental Assistance for Slovak Families </t>
  </si>
  <si>
    <t>inc winterization</t>
  </si>
  <si>
    <t>total</t>
  </si>
  <si>
    <t>dis</t>
  </si>
  <si>
    <t>disability</t>
  </si>
  <si>
    <t>Total C</t>
  </si>
  <si>
    <t>A+B+C</t>
  </si>
  <si>
    <t xml:space="preserve">Actual </t>
  </si>
  <si>
    <t>CHF</t>
  </si>
  <si>
    <t>TOTAL BUDGET for 540 targt</t>
  </si>
  <si>
    <t>May Exp</t>
  </si>
  <si>
    <t>July Exp</t>
  </si>
  <si>
    <t>Dec Exp</t>
  </si>
  <si>
    <t xml:space="preserve">due to zero payment till march slovak families </t>
  </si>
  <si>
    <t xml:space="preserve">Groups 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</si>
  <si>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</si>
  <si>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</si>
  <si>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</si>
  <si>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</si>
  <si>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</si>
  <si>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</si>
  <si>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</si>
  <si>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</si>
  <si>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</si>
  <si>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</si>
  <si>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</si>
  <si>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</si>
  <si>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 xml:space="preserve">Rental Assistance </t>
    </r>
  </si>
  <si>
    <r>
      <t xml:space="preserve">Hosting/Solidarity </t>
    </r>
    <r>
      <rPr>
        <sz val="12"/>
        <color theme="1"/>
        <rFont val="Calibri"/>
        <family val="2"/>
        <scheme val="minor"/>
      </rPr>
      <t>Families</t>
    </r>
    <r>
      <rPr>
        <sz val="11"/>
        <color rgb="FF000000"/>
        <rFont val="Calibri"/>
        <family val="2"/>
        <scheme val="minor"/>
      </rPr>
      <t xml:space="preserve"> Support</t>
    </r>
  </si>
  <si>
    <t xml:space="preserve">Rental subsidy to Slovak families </t>
  </si>
  <si>
    <t xml:space="preserve">Integration support </t>
  </si>
  <si>
    <t xml:space="preserve">Monthly Summary </t>
  </si>
  <si>
    <t xml:space="preserve">Rental Support to Displaced People </t>
  </si>
  <si>
    <t xml:space="preserve">Hosting families support </t>
  </si>
  <si>
    <t>Rental support to Slovak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</si>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</sst>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mmm\-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DC281E"/>
      <name val="Calibri"/>
      <family val="2"/>
      <scheme val="minor"/>
    </font>
    <font>
      <b/>
      <sz val="11"/>
      <color rgb="FFDC281E"/>
      <name val="Calibri"/>
      <family val="2"/>
      <scheme val="minor"/>
    </font>
    <font>
      <b/>
      <sz val="14"/>
      <color rgb="FFDC281E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1"/>
      <color rgb="FF000000"/>
      <name val="Calibri"/>
      <family val="1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FF0000"/>
      <name val="Calibri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CC2E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30">
    <xf numFmtId="0" fontId="0" fillId="0" borderId="0" xfId="0"/>
    <xf numFmtId="3" fontId="0" fillId="0" borderId="1" xfId="0" applyNumberFormat="1" applyBorder="1"/>
    <xf numFmtId="3" fontId="4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3" fontId="0" fillId="2" borderId="1" xfId="0" applyNumberFormat="1" applyFill="1" applyBorder="1"/>
    <xf numFmtId="3" fontId="0" fillId="7" borderId="1" xfId="0" applyNumberFormat="1" applyFill="1" applyBorder="1"/>
    <xf numFmtId="3" fontId="0" fillId="5" borderId="1" xfId="0" applyNumberFormat="1" applyFill="1" applyBorder="1"/>
    <xf numFmtId="3" fontId="0" fillId="9" borderId="1" xfId="0" applyNumberFormat="1" applyFill="1" applyBorder="1"/>
    <xf numFmtId="3" fontId="0" fillId="10" borderId="1" xfId="0" applyNumberFormat="1" applyFill="1" applyBorder="1"/>
    <xf numFmtId="3" fontId="0" fillId="8" borderId="1" xfId="0" applyNumberFormat="1" applyFill="1" applyBorder="1"/>
    <xf numFmtId="3" fontId="0" fillId="4" borderId="1" xfId="0" applyNumberFormat="1" applyFill="1" applyBorder="1"/>
    <xf numFmtId="3" fontId="0" fillId="3" borderId="1" xfId="0" applyNumberFormat="1" applyFill="1" applyBorder="1"/>
    <xf numFmtId="3" fontId="0" fillId="11" borderId="1" xfId="0" applyNumberFormat="1" applyFill="1" applyBorder="1"/>
    <xf numFmtId="3" fontId="0" fillId="6" borderId="1" xfId="0" applyNumberFormat="1" applyFill="1" applyBorder="1"/>
    <xf numFmtId="49" fontId="4" fillId="13" borderId="1" xfId="0" applyNumberFormat="1" applyFont="1" applyFill="1" applyBorder="1" applyAlignment="1">
      <alignment horizontal="right"/>
    </xf>
    <xf numFmtId="3" fontId="0" fillId="0" borderId="3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4" fillId="0" borderId="9" xfId="0" applyNumberFormat="1" applyFont="1" applyBorder="1"/>
    <xf numFmtId="3" fontId="0" fillId="0" borderId="11" xfId="0" applyNumberFormat="1" applyBorder="1"/>
    <xf numFmtId="3" fontId="4" fillId="0" borderId="8" xfId="0" applyNumberFormat="1" applyFont="1" applyBorder="1"/>
    <xf numFmtId="49" fontId="4" fillId="13" borderId="0" xfId="0" applyNumberFormat="1" applyFont="1" applyFill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1" xfId="0" applyNumberFormat="1" applyFont="1" applyBorder="1"/>
    <xf numFmtId="49" fontId="4" fillId="13" borderId="1" xfId="0" applyNumberFormat="1" applyFont="1" applyFill="1" applyBorder="1" applyAlignment="1">
      <alignment horizontal="left" vertical="top"/>
    </xf>
    <xf numFmtId="0" fontId="0" fillId="14" borderId="0" xfId="0" applyFill="1"/>
    <xf numFmtId="3" fontId="7" fillId="6" borderId="1" xfId="0" applyNumberFormat="1" applyFont="1" applyFill="1" applyBorder="1"/>
    <xf numFmtId="3" fontId="7" fillId="11" borderId="1" xfId="0" applyNumberFormat="1" applyFont="1" applyFill="1" applyBorder="1"/>
    <xf numFmtId="3" fontId="7" fillId="3" borderId="1" xfId="0" applyNumberFormat="1" applyFont="1" applyFill="1" applyBorder="1"/>
    <xf numFmtId="3" fontId="7" fillId="4" borderId="1" xfId="0" applyNumberFormat="1" applyFont="1" applyFill="1" applyBorder="1"/>
    <xf numFmtId="3" fontId="0" fillId="0" borderId="15" xfId="0" applyNumberFormat="1" applyBorder="1"/>
    <xf numFmtId="3" fontId="0" fillId="0" borderId="16" xfId="0" applyNumberFormat="1" applyBorder="1"/>
    <xf numFmtId="3" fontId="0" fillId="15" borderId="1" xfId="0" applyNumberFormat="1" applyFill="1" applyBorder="1"/>
    <xf numFmtId="3" fontId="0" fillId="15" borderId="0" xfId="0" applyNumberFormat="1" applyFill="1"/>
    <xf numFmtId="4" fontId="0" fillId="0" borderId="0" xfId="0" applyNumberFormat="1"/>
    <xf numFmtId="3" fontId="11" fillId="0" borderId="0" xfId="0" applyNumberFormat="1" applyFont="1"/>
    <xf numFmtId="3" fontId="11" fillId="0" borderId="9" xfId="0" applyNumberFormat="1" applyFont="1" applyBorder="1"/>
    <xf numFmtId="3" fontId="8" fillId="0" borderId="0" xfId="0" applyNumberFormat="1" applyFont="1"/>
    <xf numFmtId="3" fontId="12" fillId="0" borderId="0" xfId="0" applyNumberFormat="1" applyFont="1"/>
    <xf numFmtId="3" fontId="12" fillId="0" borderId="11" xfId="0" applyNumberFormat="1" applyFont="1" applyBorder="1"/>
    <xf numFmtId="3" fontId="13" fillId="0" borderId="0" xfId="0" applyNumberFormat="1" applyFont="1"/>
    <xf numFmtId="3" fontId="5" fillId="0" borderId="9" xfId="0" applyNumberFormat="1" applyFont="1" applyBorder="1"/>
    <xf numFmtId="3" fontId="13" fillId="0" borderId="11" xfId="0" applyNumberFormat="1" applyFont="1" applyBorder="1"/>
    <xf numFmtId="3" fontId="4" fillId="16" borderId="12" xfId="0" applyNumberFormat="1" applyFont="1" applyFill="1" applyBorder="1"/>
    <xf numFmtId="3" fontId="5" fillId="16" borderId="13" xfId="0" applyNumberFormat="1" applyFont="1" applyFill="1" applyBorder="1"/>
    <xf numFmtId="3" fontId="5" fillId="12" borderId="2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0" fillId="0" borderId="5" xfId="0" applyNumberFormat="1" applyBorder="1" applyAlignment="1">
      <alignment horizontal="center"/>
    </xf>
    <xf numFmtId="3" fontId="5" fillId="16" borderId="14" xfId="0" applyNumberFormat="1" applyFont="1" applyFill="1" applyBorder="1" applyAlignment="1">
      <alignment horizontal="center"/>
    </xf>
    <xf numFmtId="3" fontId="4" fillId="0" borderId="11" xfId="0" applyNumberFormat="1" applyFont="1" applyBorder="1"/>
    <xf numFmtId="3" fontId="4" fillId="0" borderId="7" xfId="0" applyNumberFormat="1" applyFont="1" applyBorder="1" applyAlignment="1">
      <alignment horizontal="center"/>
    </xf>
    <xf numFmtId="3" fontId="0" fillId="0" borderId="9" xfId="0" applyNumberFormat="1" applyBorder="1"/>
    <xf numFmtId="3" fontId="5" fillId="0" borderId="0" xfId="0" applyNumberFormat="1" applyFont="1"/>
    <xf numFmtId="0" fontId="14" fillId="0" borderId="0" xfId="0" applyFont="1"/>
    <xf numFmtId="3" fontId="14" fillId="0" borderId="1" xfId="0" applyNumberFormat="1" applyFont="1" applyBorder="1"/>
    <xf numFmtId="3" fontId="14" fillId="0" borderId="0" xfId="0" applyNumberFormat="1" applyFont="1"/>
    <xf numFmtId="0" fontId="12" fillId="14" borderId="0" xfId="0" applyFont="1" applyFill="1"/>
    <xf numFmtId="3" fontId="12" fillId="2" borderId="1" xfId="0" applyNumberFormat="1" applyFont="1" applyFill="1" applyBorder="1"/>
    <xf numFmtId="3" fontId="12" fillId="7" borderId="1" xfId="0" applyNumberFormat="1" applyFont="1" applyFill="1" applyBorder="1"/>
    <xf numFmtId="3" fontId="12" fillId="5" borderId="1" xfId="0" applyNumberFormat="1" applyFont="1" applyFill="1" applyBorder="1"/>
    <xf numFmtId="3" fontId="12" fillId="9" borderId="1" xfId="0" applyNumberFormat="1" applyFont="1" applyFill="1" applyBorder="1"/>
    <xf numFmtId="3" fontId="12" fillId="10" borderId="1" xfId="0" applyNumberFormat="1" applyFont="1" applyFill="1" applyBorder="1"/>
    <xf numFmtId="3" fontId="15" fillId="0" borderId="0" xfId="0" applyNumberFormat="1" applyFont="1"/>
    <xf numFmtId="3" fontId="4" fillId="0" borderId="4" xfId="0" applyNumberFormat="1" applyFont="1" applyBorder="1"/>
    <xf numFmtId="165" fontId="4" fillId="0" borderId="0" xfId="0" applyNumberFormat="1" applyFont="1" applyAlignment="1">
      <alignment horizontal="center"/>
    </xf>
    <xf numFmtId="3" fontId="0" fillId="0" borderId="8" xfId="0" applyNumberFormat="1" applyBorder="1"/>
    <xf numFmtId="165" fontId="4" fillId="0" borderId="9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4" fillId="0" borderId="7" xfId="0" applyNumberFormat="1" applyFont="1" applyBorder="1"/>
    <xf numFmtId="3" fontId="4" fillId="0" borderId="10" xfId="0" applyNumberFormat="1" applyFont="1" applyBorder="1"/>
    <xf numFmtId="3" fontId="16" fillId="0" borderId="1" xfId="0" applyNumberFormat="1" applyFont="1" applyBorder="1"/>
    <xf numFmtId="3" fontId="0" fillId="2" borderId="0" xfId="0" applyNumberFormat="1" applyFill="1"/>
    <xf numFmtId="0" fontId="14" fillId="0" borderId="1" xfId="0" applyFont="1" applyBorder="1"/>
    <xf numFmtId="3" fontId="6" fillId="0" borderId="1" xfId="0" applyNumberFormat="1" applyFont="1" applyBorder="1"/>
    <xf numFmtId="3" fontId="0" fillId="0" borderId="1" xfId="0" applyNumberFormat="1" applyBorder="1" applyAlignment="1">
      <alignment horizontal="center"/>
    </xf>
    <xf numFmtId="3" fontId="5" fillId="12" borderId="1" xfId="0" applyNumberFormat="1" applyFont="1" applyFill="1" applyBorder="1" applyAlignment="1">
      <alignment horizontal="center"/>
    </xf>
    <xf numFmtId="0" fontId="0" fillId="0" borderId="1" xfId="0" applyBorder="1"/>
    <xf numFmtId="3" fontId="4" fillId="0" borderId="1" xfId="0" applyNumberFormat="1" applyFont="1" applyBorder="1"/>
    <xf numFmtId="0" fontId="0" fillId="0" borderId="3" xfId="0" applyBorder="1"/>
    <xf numFmtId="3" fontId="4" fillId="0" borderId="3" xfId="0" applyNumberFormat="1" applyFont="1" applyBorder="1"/>
    <xf numFmtId="0" fontId="4" fillId="0" borderId="17" xfId="0" applyFont="1" applyBorder="1"/>
    <xf numFmtId="3" fontId="11" fillId="0" borderId="18" xfId="0" applyNumberFormat="1" applyFont="1" applyBorder="1"/>
    <xf numFmtId="3" fontId="4" fillId="0" borderId="18" xfId="0" applyNumberFormat="1" applyFont="1" applyBorder="1"/>
    <xf numFmtId="3" fontId="4" fillId="0" borderId="19" xfId="0" applyNumberFormat="1" applyFont="1" applyBorder="1"/>
    <xf numFmtId="49" fontId="17" fillId="13" borderId="1" xfId="0" applyNumberFormat="1" applyFont="1" applyFill="1" applyBorder="1" applyAlignment="1">
      <alignment horizontal="left" vertical="top"/>
    </xf>
    <xf numFmtId="49" fontId="17" fillId="13" borderId="1" xfId="0" applyNumberFormat="1" applyFont="1" applyFill="1" applyBorder="1" applyAlignment="1">
      <alignment horizontal="right"/>
    </xf>
    <xf numFmtId="49" fontId="17" fillId="13" borderId="2" xfId="0" applyNumberFormat="1" applyFont="1" applyFill="1" applyBorder="1" applyAlignment="1">
      <alignment horizontal="right"/>
    </xf>
    <xf numFmtId="0" fontId="18" fillId="0" borderId="0" xfId="0" applyFont="1"/>
    <xf numFmtId="0" fontId="18" fillId="15" borderId="0" xfId="0" applyFont="1" applyFill="1"/>
    <xf numFmtId="0" fontId="18" fillId="17" borderId="0" xfId="0" applyFont="1" applyFill="1"/>
    <xf numFmtId="0" fontId="18" fillId="18" borderId="0" xfId="0" applyFont="1" applyFill="1"/>
    <xf numFmtId="0" fontId="19" fillId="14" borderId="0" xfId="0" applyFont="1" applyFill="1"/>
    <xf numFmtId="3" fontId="19" fillId="2" borderId="1" xfId="0" applyNumberFormat="1" applyFont="1" applyFill="1" applyBorder="1"/>
    <xf numFmtId="3" fontId="19" fillId="7" borderId="1" xfId="0" applyNumberFormat="1" applyFont="1" applyFill="1" applyBorder="1"/>
    <xf numFmtId="3" fontId="19" fillId="5" borderId="1" xfId="0" applyNumberFormat="1" applyFont="1" applyFill="1" applyBorder="1"/>
    <xf numFmtId="3" fontId="19" fillId="9" borderId="1" xfId="0" applyNumberFormat="1" applyFont="1" applyFill="1" applyBorder="1"/>
    <xf numFmtId="3" fontId="19" fillId="10" borderId="1" xfId="0" applyNumberFormat="1" applyFont="1" applyFill="1" applyBorder="1"/>
    <xf numFmtId="3" fontId="18" fillId="8" borderId="1" xfId="0" applyNumberFormat="1" applyFont="1" applyFill="1" applyBorder="1"/>
    <xf numFmtId="3" fontId="18" fillId="4" borderId="1" xfId="0" applyNumberFormat="1" applyFont="1" applyFill="1" applyBorder="1"/>
    <xf numFmtId="3" fontId="18" fillId="3" borderId="1" xfId="0" applyNumberFormat="1" applyFont="1" applyFill="1" applyBorder="1"/>
    <xf numFmtId="3" fontId="18" fillId="11" borderId="1" xfId="0" applyNumberFormat="1" applyFont="1" applyFill="1" applyBorder="1"/>
    <xf numFmtId="3" fontId="18" fillId="2" borderId="1" xfId="0" applyNumberFormat="1" applyFont="1" applyFill="1" applyBorder="1"/>
    <xf numFmtId="3" fontId="18" fillId="7" borderId="1" xfId="0" applyNumberFormat="1" applyFont="1" applyFill="1" applyBorder="1"/>
    <xf numFmtId="3" fontId="18" fillId="5" borderId="1" xfId="0" applyNumberFormat="1" applyFont="1" applyFill="1" applyBorder="1"/>
    <xf numFmtId="3" fontId="18" fillId="9" borderId="1" xfId="0" applyNumberFormat="1" applyFont="1" applyFill="1" applyBorder="1"/>
    <xf numFmtId="3" fontId="18" fillId="10" borderId="1" xfId="0" applyNumberFormat="1" applyFont="1" applyFill="1" applyBorder="1"/>
    <xf numFmtId="0" fontId="23" fillId="19" borderId="1" xfId="0" applyFont="1" applyFill="1" applyBorder="1" applyAlignment="1">
      <alignment horizontal="justify" vertical="center" textRotation="90"/>
    </xf>
    <xf numFmtId="0" fontId="26" fillId="0" borderId="1" xfId="0" applyFont="1" applyBorder="1" applyAlignment="1">
      <alignment horizontal="left" vertical="center"/>
    </xf>
    <xf numFmtId="0" fontId="19" fillId="7" borderId="1" xfId="0" applyFont="1" applyFill="1" applyBorder="1" applyAlignment="1">
      <alignment horizontal="right" vertical="center"/>
    </xf>
    <xf numFmtId="0" fontId="25" fillId="7" borderId="1" xfId="0" applyFont="1" applyFill="1" applyBorder="1" applyAlignment="1">
      <alignment horizontal="right" vertical="center"/>
    </xf>
    <xf numFmtId="0" fontId="25" fillId="7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right" vertical="center"/>
    </xf>
    <xf numFmtId="0" fontId="25" fillId="20" borderId="1" xfId="0" applyFont="1" applyFill="1" applyBorder="1" applyAlignment="1">
      <alignment horizontal="right" vertical="center"/>
    </xf>
    <xf numFmtId="0" fontId="25" fillId="20" borderId="1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right" vertical="center"/>
    </xf>
    <xf numFmtId="0" fontId="25" fillId="21" borderId="1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right" vertical="center"/>
    </xf>
    <xf numFmtId="0" fontId="25" fillId="22" borderId="1" xfId="0" applyFont="1" applyFill="1" applyBorder="1" applyAlignment="1">
      <alignment vertical="center"/>
    </xf>
    <xf numFmtId="3" fontId="28" fillId="0" borderId="0" xfId="0" applyNumberFormat="1" applyFont="1"/>
    <xf numFmtId="3" fontId="29" fillId="0" borderId="0" xfId="0" applyNumberFormat="1" applyFont="1"/>
    <xf numFmtId="0" fontId="27" fillId="0" borderId="1" xfId="0" applyFont="1" applyBorder="1" applyAlignment="1">
      <alignment horizontal="left" vertical="center"/>
    </xf>
    <xf numFmtId="0" fontId="22" fillId="1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">
    <cellStyle name="Comma 2" xfId="1" xr:uid="{00000000-0005-0000-0000-000000000000}"/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3 4" xfId="5" xr:uid="{00000000-0005-0000-0000-000004000000}"/>
    <cellStyle name="Normal 3 6" xfId="6" xr:uid="{00000000-0005-0000-0000-000005000000}"/>
    <cellStyle name="Normal 4" xfId="7" xr:uid="{00000000-0005-0000-0000-000006000000}"/>
    <cellStyle name="Percent 2" xfId="8" xr:uid="{00000000-0005-0000-0000-000007000000}"/>
  </cellStyles>
  <dxfs count="0"/>
  <tableStyles count="0" defaultTableStyle="TableStyleMedium9" defaultPivotStyle="PivotStyleLight16"/>
  <colors>
    <mruColors>
      <color rgb="FFDC281E"/>
      <color rgb="FFF9A17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17887</xdr:colOff>
      <xdr:row>6</xdr:row>
      <xdr:rowOff>247442</xdr:rowOff>
    </xdr:from>
    <xdr:to>
      <xdr:col>14</xdr:col>
      <xdr:colOff>35774</xdr:colOff>
      <xdr:row>97</xdr:row>
      <xdr:rowOff>43163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B3319D9-6D57-B184-9D1A-5E415D3050CA}"/>
            </a:ext>
          </a:extLst>
        </xdr:cNvPr>
        <xdr:cNvCxnSpPr/>
      </xdr:nvCxnSpPr>
      <xdr:spPr>
        <a:xfrm flipH="1">
          <a:off x="9239191" y="247442"/>
          <a:ext cx="17887" cy="16848692"/>
        </a:xfrm>
        <a:prstGeom prst="line">
          <a:avLst/>
        </a:prstGeom>
        <a:ln w="57150">
          <a:solidFill>
            <a:schemeClr val="accent2">
              <a:lumMod val="60000"/>
              <a:lumOff val="40000"/>
            </a:schemeClr>
          </a:solidFill>
          <a:prstDash val="dash"/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44978</xdr:colOff>
      <xdr:row>6</xdr:row>
      <xdr:rowOff>75826</xdr:rowOff>
    </xdr:from>
    <xdr:to>
      <xdr:col>19</xdr:col>
      <xdr:colOff>44978</xdr:colOff>
      <xdr:row>96</xdr:row>
      <xdr:rowOff>107841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3B3EC47-7C23-4164-B7FF-D81756A74CF7}"/>
            </a:ext>
          </a:extLst>
        </xdr:cNvPr>
        <xdr:cNvCxnSpPr/>
      </xdr:nvCxnSpPr>
      <xdr:spPr>
        <a:xfrm>
          <a:off x="12275630" y="75826"/>
          <a:ext cx="0" cy="16891725"/>
        </a:xfrm>
        <a:prstGeom prst="line">
          <a:avLst/>
        </a:prstGeom>
        <a:ln w="57150">
          <a:solidFill>
            <a:srgbClr val="DC281E"/>
          </a:solidFill>
          <a:prstDash val="dash"/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32EE-5C4B-4DEF-A12B-8E017DC030F2}">
  <sheetPr>
    <tabColor rgb="FF92D050"/>
  </sheetPr>
  <dimension ref="A2:X107"/>
  <sheetViews>
    <sheetView tabSelected="1" zoomScale="69" zoomScaleNormal="80" workbookViewId="0">
      <pane ySplit="8" topLeftCell="A9" activePane="bottomLeft" state="frozen"/>
      <selection pane="bottomLeft" activeCell="B7" sqref="B7"/>
    </sheetView>
  </sheetViews>
  <sheetFormatPr defaultColWidth="8.7109375" defaultRowHeight="14.45"/>
  <cols>
    <col min="1" max="1" width="14.140625" style="3" customWidth="1"/>
    <col min="2" max="2" width="10.85546875" style="3" bestFit="1" customWidth="1"/>
    <col min="3" max="3" width="8.140625" style="3" bestFit="1" customWidth="1"/>
    <col min="4" max="4" width="12.85546875" style="3" customWidth="1"/>
    <col min="5" max="5" width="8.42578125" style="3" customWidth="1"/>
    <col min="6" max="7" width="8.7109375" style="3"/>
    <col min="8" max="8" width="8.140625" style="3" bestFit="1" customWidth="1"/>
    <col min="9" max="9" width="8.42578125" style="3" bestFit="1" customWidth="1"/>
    <col min="10" max="10" width="8.85546875" style="3" bestFit="1" customWidth="1"/>
    <col min="11" max="11" width="8.42578125" style="3" bestFit="1" customWidth="1"/>
    <col min="12" max="12" width="9.140625" style="3" bestFit="1" customWidth="1"/>
    <col min="13" max="14" width="8.7109375" style="3"/>
    <col min="15" max="15" width="8.5703125" style="3" bestFit="1" customWidth="1"/>
    <col min="16" max="16" width="8.42578125" style="3" bestFit="1" customWidth="1"/>
    <col min="17" max="18" width="8.7109375" style="3"/>
    <col min="19" max="19" width="8.5703125" style="3" bestFit="1" customWidth="1"/>
    <col min="20" max="23" width="8.7109375" style="3"/>
    <col min="24" max="24" width="9.140625" style="25" bestFit="1" customWidth="1"/>
    <col min="25" max="16384" width="8.7109375" style="3"/>
  </cols>
  <sheetData>
    <row r="2" spans="1:24" ht="21">
      <c r="A2" s="125" t="s">
        <v>0</v>
      </c>
    </row>
    <row r="3" spans="1:24">
      <c r="A3" s="126" t="s">
        <v>1</v>
      </c>
    </row>
    <row r="4" spans="1:24">
      <c r="A4" s="126"/>
    </row>
    <row r="5" spans="1:24">
      <c r="A5" s="126"/>
    </row>
    <row r="7" spans="1:24" ht="21">
      <c r="D7" s="61" t="s">
        <v>2</v>
      </c>
      <c r="E7" s="59">
        <v>5</v>
      </c>
      <c r="F7" s="60">
        <v>7</v>
      </c>
      <c r="G7" s="60">
        <v>29</v>
      </c>
      <c r="H7" s="60">
        <v>40</v>
      </c>
      <c r="I7" s="60">
        <v>49</v>
      </c>
      <c r="J7" s="60">
        <v>55</v>
      </c>
      <c r="M7" s="4" t="s">
        <v>3</v>
      </c>
    </row>
    <row r="8" spans="1:24">
      <c r="B8" s="2" t="s">
        <v>4</v>
      </c>
      <c r="C8" s="2" t="s">
        <v>5</v>
      </c>
      <c r="E8" s="27" t="s">
        <v>6</v>
      </c>
      <c r="F8" s="15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19</v>
      </c>
      <c r="S8" s="15" t="s">
        <v>20</v>
      </c>
      <c r="T8" s="15" t="s">
        <v>21</v>
      </c>
      <c r="U8" s="15" t="s">
        <v>22</v>
      </c>
      <c r="V8" s="15" t="s">
        <v>23</v>
      </c>
      <c r="W8" s="15" t="s">
        <v>24</v>
      </c>
      <c r="X8" s="48" t="s">
        <v>25</v>
      </c>
    </row>
    <row r="9" spans="1:24">
      <c r="A9" s="3" t="s">
        <v>26</v>
      </c>
      <c r="B9" s="3" t="s">
        <v>27</v>
      </c>
      <c r="C9" s="3">
        <f>(2*564)+400</f>
        <v>1528</v>
      </c>
      <c r="D9"/>
      <c r="E9" s="62">
        <v>5</v>
      </c>
      <c r="F9" s="63">
        <v>7</v>
      </c>
      <c r="G9" s="64">
        <v>29</v>
      </c>
      <c r="H9" s="65">
        <v>40</v>
      </c>
      <c r="I9" s="66">
        <v>52</v>
      </c>
      <c r="J9" s="67">
        <v>44</v>
      </c>
      <c r="K9" s="10">
        <v>55</v>
      </c>
      <c r="L9" s="11">
        <v>55</v>
      </c>
      <c r="M9" s="12">
        <v>55</v>
      </c>
      <c r="N9" s="13">
        <v>28</v>
      </c>
      <c r="O9" s="14">
        <v>0</v>
      </c>
      <c r="P9" s="1"/>
      <c r="Q9" s="1"/>
      <c r="R9" s="1"/>
      <c r="S9" s="1"/>
      <c r="T9" s="1"/>
      <c r="U9" s="1"/>
      <c r="V9" s="1"/>
      <c r="W9" s="1"/>
      <c r="X9" s="25">
        <f>SUM(E9:W9)</f>
        <v>370</v>
      </c>
    </row>
    <row r="10" spans="1:24">
      <c r="A10" s="3" t="s">
        <v>28</v>
      </c>
      <c r="B10" s="3" t="s">
        <v>29</v>
      </c>
      <c r="C10" s="3">
        <v>564</v>
      </c>
      <c r="E10" s="1"/>
      <c r="F10" s="28">
        <v>5</v>
      </c>
      <c r="G10" s="5">
        <v>7</v>
      </c>
      <c r="H10" s="6">
        <v>29</v>
      </c>
      <c r="I10" s="7">
        <v>40</v>
      </c>
      <c r="J10" s="8">
        <v>52</v>
      </c>
      <c r="K10" s="9">
        <v>44</v>
      </c>
      <c r="L10" s="10">
        <v>55</v>
      </c>
      <c r="M10" s="11">
        <v>55</v>
      </c>
      <c r="N10" s="12">
        <v>55</v>
      </c>
      <c r="O10" s="13">
        <v>28</v>
      </c>
      <c r="P10" s="14">
        <v>0</v>
      </c>
      <c r="Q10" s="1"/>
      <c r="R10" s="1"/>
      <c r="S10" s="1"/>
      <c r="T10" s="1"/>
      <c r="U10" s="1"/>
      <c r="V10" s="1"/>
      <c r="W10" s="1"/>
      <c r="X10" s="25">
        <f t="shared" ref="X10:X20" si="0">SUM(F10:W10)</f>
        <v>370</v>
      </c>
    </row>
    <row r="11" spans="1:24">
      <c r="A11" s="2" t="s">
        <v>30</v>
      </c>
      <c r="B11" s="2" t="s">
        <v>31</v>
      </c>
      <c r="C11" s="2">
        <v>864</v>
      </c>
      <c r="E11" s="1"/>
      <c r="F11" s="33"/>
      <c r="G11" s="28">
        <v>5</v>
      </c>
      <c r="H11" s="5">
        <v>7</v>
      </c>
      <c r="I11" s="6">
        <v>29</v>
      </c>
      <c r="J11" s="7">
        <v>40</v>
      </c>
      <c r="K11" s="8">
        <v>52</v>
      </c>
      <c r="L11" s="9">
        <v>44</v>
      </c>
      <c r="M11" s="10">
        <v>55</v>
      </c>
      <c r="N11" s="11">
        <v>55</v>
      </c>
      <c r="O11" s="12">
        <v>55</v>
      </c>
      <c r="P11" s="13">
        <v>28</v>
      </c>
      <c r="Q11" s="14">
        <v>0</v>
      </c>
      <c r="R11" s="1"/>
      <c r="S11" s="1"/>
      <c r="T11" s="1"/>
      <c r="U11" s="1"/>
      <c r="V11" s="1"/>
      <c r="W11" s="1"/>
      <c r="X11" s="25">
        <f t="shared" si="0"/>
        <v>370</v>
      </c>
    </row>
    <row r="12" spans="1:24">
      <c r="A12" s="3" t="s">
        <v>32</v>
      </c>
      <c r="B12" s="3" t="s">
        <v>33</v>
      </c>
      <c r="C12" s="3">
        <v>564</v>
      </c>
      <c r="E12" s="1"/>
      <c r="F12" s="33"/>
      <c r="G12" s="1"/>
      <c r="H12" s="28">
        <v>5</v>
      </c>
      <c r="I12" s="5">
        <v>7</v>
      </c>
      <c r="J12" s="6">
        <v>29</v>
      </c>
      <c r="K12" s="7">
        <v>40</v>
      </c>
      <c r="L12" s="8">
        <v>52</v>
      </c>
      <c r="M12" s="9">
        <v>44</v>
      </c>
      <c r="N12" s="10">
        <v>55</v>
      </c>
      <c r="O12" s="11">
        <v>55</v>
      </c>
      <c r="P12" s="12">
        <v>55</v>
      </c>
      <c r="Q12" s="13">
        <v>28</v>
      </c>
      <c r="R12" s="14">
        <v>0</v>
      </c>
      <c r="S12" s="1"/>
      <c r="T12" s="1"/>
      <c r="U12" s="1"/>
      <c r="V12" s="1"/>
      <c r="W12" s="1"/>
      <c r="X12" s="25">
        <f t="shared" si="0"/>
        <v>370</v>
      </c>
    </row>
    <row r="13" spans="1:24">
      <c r="A13" s="3" t="s">
        <v>32</v>
      </c>
      <c r="B13" s="3" t="s">
        <v>34</v>
      </c>
      <c r="C13" s="3">
        <v>564</v>
      </c>
      <c r="E13" s="1"/>
      <c r="F13" s="33"/>
      <c r="G13" s="1"/>
      <c r="H13" s="1"/>
      <c r="I13" s="28">
        <v>5</v>
      </c>
      <c r="J13" s="5">
        <v>7</v>
      </c>
      <c r="K13" s="6">
        <v>29</v>
      </c>
      <c r="L13" s="7">
        <v>40</v>
      </c>
      <c r="M13" s="8">
        <v>52</v>
      </c>
      <c r="N13" s="9">
        <v>44</v>
      </c>
      <c r="O13" s="10">
        <v>55</v>
      </c>
      <c r="P13" s="11">
        <v>55</v>
      </c>
      <c r="Q13" s="12">
        <v>55</v>
      </c>
      <c r="R13" s="13">
        <v>28</v>
      </c>
      <c r="S13" s="14">
        <v>0</v>
      </c>
      <c r="T13" s="1"/>
      <c r="U13" s="1"/>
      <c r="V13" s="1"/>
      <c r="W13" s="1"/>
      <c r="X13" s="25">
        <f t="shared" si="0"/>
        <v>370</v>
      </c>
    </row>
    <row r="14" spans="1:24">
      <c r="A14" s="3" t="s">
        <v>32</v>
      </c>
      <c r="B14" s="3" t="s">
        <v>35</v>
      </c>
      <c r="C14" s="3">
        <v>564</v>
      </c>
      <c r="E14" s="1"/>
      <c r="F14" s="33"/>
      <c r="G14" s="1"/>
      <c r="H14" s="1"/>
      <c r="I14" s="1"/>
      <c r="J14" s="28">
        <v>5</v>
      </c>
      <c r="K14" s="5">
        <v>7</v>
      </c>
      <c r="L14" s="6">
        <v>29</v>
      </c>
      <c r="M14" s="7">
        <v>40</v>
      </c>
      <c r="N14" s="8">
        <v>52</v>
      </c>
      <c r="O14" s="9">
        <v>44</v>
      </c>
      <c r="P14" s="10">
        <v>55</v>
      </c>
      <c r="Q14" s="11">
        <v>55</v>
      </c>
      <c r="R14" s="12">
        <v>55</v>
      </c>
      <c r="S14" s="13">
        <v>28</v>
      </c>
      <c r="T14" s="29">
        <v>0</v>
      </c>
      <c r="U14" s="26"/>
      <c r="V14" s="26"/>
      <c r="W14" s="26"/>
      <c r="X14" s="25">
        <f t="shared" si="0"/>
        <v>370</v>
      </c>
    </row>
    <row r="15" spans="1:24">
      <c r="A15" s="3" t="s">
        <v>32</v>
      </c>
      <c r="B15" s="3" t="s">
        <v>36</v>
      </c>
      <c r="C15" s="3">
        <v>564</v>
      </c>
      <c r="E15" s="1"/>
      <c r="F15" s="33"/>
      <c r="G15" s="1"/>
      <c r="H15" s="1"/>
      <c r="I15" s="1"/>
      <c r="J15" s="1"/>
      <c r="K15" s="28">
        <v>2</v>
      </c>
      <c r="L15" s="5">
        <v>5</v>
      </c>
      <c r="M15" s="6">
        <v>17</v>
      </c>
      <c r="N15" s="7">
        <v>24</v>
      </c>
      <c r="O15" s="8">
        <v>30</v>
      </c>
      <c r="P15" s="9">
        <v>33</v>
      </c>
      <c r="Q15" s="10">
        <v>33</v>
      </c>
      <c r="R15" s="11">
        <v>20</v>
      </c>
      <c r="S15" s="12">
        <v>0</v>
      </c>
      <c r="T15" s="30">
        <v>0</v>
      </c>
      <c r="U15" s="29">
        <v>0</v>
      </c>
      <c r="V15" s="26"/>
      <c r="W15" s="26"/>
      <c r="X15" s="25">
        <f t="shared" si="0"/>
        <v>164</v>
      </c>
    </row>
    <row r="16" spans="1:24">
      <c r="A16" s="3" t="s">
        <v>32</v>
      </c>
      <c r="B16" s="3" t="s">
        <v>37</v>
      </c>
      <c r="C16" s="3">
        <v>564</v>
      </c>
      <c r="E16" s="1"/>
      <c r="F16" s="33"/>
      <c r="G16" s="1"/>
      <c r="H16" s="1"/>
      <c r="I16" s="1"/>
      <c r="J16" s="1"/>
      <c r="K16" s="1"/>
      <c r="L16" s="28">
        <v>2</v>
      </c>
      <c r="M16" s="5">
        <v>5</v>
      </c>
      <c r="N16" s="6">
        <v>17</v>
      </c>
      <c r="O16" s="7">
        <v>24</v>
      </c>
      <c r="P16" s="8">
        <v>30</v>
      </c>
      <c r="Q16" s="9">
        <v>33</v>
      </c>
      <c r="R16" s="10">
        <v>33</v>
      </c>
      <c r="S16" s="11">
        <v>20</v>
      </c>
      <c r="T16" s="31">
        <v>0</v>
      </c>
      <c r="U16" s="30">
        <v>0</v>
      </c>
      <c r="V16" s="29">
        <v>0</v>
      </c>
      <c r="W16" s="26"/>
      <c r="X16" s="25">
        <f t="shared" si="0"/>
        <v>164</v>
      </c>
    </row>
    <row r="17" spans="1:24">
      <c r="A17" s="3" t="s">
        <v>32</v>
      </c>
      <c r="B17" s="3" t="s">
        <v>38</v>
      </c>
      <c r="C17" s="3">
        <v>564</v>
      </c>
      <c r="E17" s="1"/>
      <c r="F17" s="33"/>
      <c r="G17" s="1"/>
      <c r="H17" s="1"/>
      <c r="I17" s="1"/>
      <c r="J17" s="1"/>
      <c r="K17" s="1"/>
      <c r="L17" s="1"/>
      <c r="M17" s="28">
        <v>2</v>
      </c>
      <c r="N17" s="5">
        <v>5</v>
      </c>
      <c r="O17" s="6">
        <v>17</v>
      </c>
      <c r="P17" s="7">
        <v>24</v>
      </c>
      <c r="Q17" s="8">
        <v>30</v>
      </c>
      <c r="R17" s="9">
        <v>33</v>
      </c>
      <c r="S17" s="10">
        <v>33</v>
      </c>
      <c r="T17" s="32">
        <v>20</v>
      </c>
      <c r="U17" s="31"/>
      <c r="V17" s="30">
        <v>0</v>
      </c>
      <c r="W17" s="29">
        <v>0</v>
      </c>
      <c r="X17" s="25">
        <f t="shared" si="0"/>
        <v>164</v>
      </c>
    </row>
    <row r="18" spans="1:24">
      <c r="B18" s="3" t="s">
        <v>39</v>
      </c>
      <c r="C18" s="3">
        <v>500</v>
      </c>
      <c r="E18" s="1"/>
      <c r="F18" s="3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6"/>
      <c r="U18" s="26"/>
      <c r="V18" s="26"/>
      <c r="W18" s="26"/>
      <c r="X18" s="25">
        <f t="shared" si="0"/>
        <v>0</v>
      </c>
    </row>
    <row r="19" spans="1:24">
      <c r="A19" s="3" t="s">
        <v>40</v>
      </c>
      <c r="B19" s="3">
        <v>370</v>
      </c>
      <c r="C19" s="3">
        <v>1</v>
      </c>
      <c r="D19" s="3">
        <f>B19*C19*C9</f>
        <v>565360</v>
      </c>
      <c r="E19" s="1"/>
      <c r="F19" s="3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5">
        <f t="shared" si="0"/>
        <v>0</v>
      </c>
    </row>
    <row r="20" spans="1:24">
      <c r="A20" s="3" t="s">
        <v>41</v>
      </c>
      <c r="B20" s="3">
        <v>370</v>
      </c>
      <c r="C20" s="3">
        <v>4</v>
      </c>
      <c r="D20" s="3">
        <f>B20*C20*C10</f>
        <v>834720</v>
      </c>
      <c r="E20" s="1">
        <f>SUM(E9:E19)</f>
        <v>5</v>
      </c>
      <c r="F20" s="1">
        <f t="shared" ref="F20:W20" si="1">SUM(F9:F19)</f>
        <v>12</v>
      </c>
      <c r="G20" s="1">
        <f t="shared" si="1"/>
        <v>41</v>
      </c>
      <c r="H20" s="1">
        <f t="shared" si="1"/>
        <v>81</v>
      </c>
      <c r="I20" s="1">
        <f t="shared" si="1"/>
        <v>133</v>
      </c>
      <c r="J20" s="1">
        <f t="shared" si="1"/>
        <v>177</v>
      </c>
      <c r="K20" s="1">
        <f t="shared" si="1"/>
        <v>229</v>
      </c>
      <c r="L20" s="1">
        <f t="shared" si="1"/>
        <v>282</v>
      </c>
      <c r="M20" s="1">
        <f t="shared" si="1"/>
        <v>325</v>
      </c>
      <c r="N20" s="1">
        <f t="shared" si="1"/>
        <v>335</v>
      </c>
      <c r="O20" s="1">
        <f t="shared" si="1"/>
        <v>308</v>
      </c>
      <c r="P20" s="1">
        <f t="shared" si="1"/>
        <v>280</v>
      </c>
      <c r="Q20" s="1">
        <f t="shared" si="1"/>
        <v>234</v>
      </c>
      <c r="R20" s="1">
        <f t="shared" si="1"/>
        <v>169</v>
      </c>
      <c r="S20" s="1">
        <f t="shared" si="1"/>
        <v>81</v>
      </c>
      <c r="T20" s="1">
        <f t="shared" si="1"/>
        <v>20</v>
      </c>
      <c r="U20" s="1">
        <f t="shared" si="1"/>
        <v>0</v>
      </c>
      <c r="V20" s="1">
        <f t="shared" si="1"/>
        <v>0</v>
      </c>
      <c r="W20" s="1">
        <f t="shared" si="1"/>
        <v>0</v>
      </c>
      <c r="X20" s="25">
        <f t="shared" si="0"/>
        <v>2707</v>
      </c>
    </row>
    <row r="21" spans="1:24">
      <c r="A21" s="3" t="s">
        <v>42</v>
      </c>
      <c r="B21" s="3">
        <v>370</v>
      </c>
      <c r="C21" s="3">
        <v>1</v>
      </c>
      <c r="D21" s="3">
        <f>B21*C21*C11</f>
        <v>319680</v>
      </c>
      <c r="E21" s="1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4">
      <c r="B22" s="3">
        <v>164</v>
      </c>
      <c r="C22" s="3">
        <v>3</v>
      </c>
      <c r="D22" s="3">
        <f>B22*C22*C10</f>
        <v>277488</v>
      </c>
      <c r="E22" s="1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4">
      <c r="B23" s="3" t="s">
        <v>25</v>
      </c>
      <c r="D23" s="3">
        <f>SUM(D19:D22)</f>
        <v>1997248</v>
      </c>
      <c r="E23" s="1">
        <f>$C9*E9</f>
        <v>7640</v>
      </c>
      <c r="F23" s="33">
        <f t="shared" ref="F23:K23" si="2">$C9*F9</f>
        <v>10696</v>
      </c>
      <c r="G23" s="1">
        <f>$C9*G9</f>
        <v>44312</v>
      </c>
      <c r="H23" s="1">
        <f t="shared" si="2"/>
        <v>61120</v>
      </c>
      <c r="I23" s="1">
        <f>$C9*I9</f>
        <v>79456</v>
      </c>
      <c r="J23" s="1">
        <f t="shared" si="2"/>
        <v>67232</v>
      </c>
      <c r="K23" s="1">
        <f t="shared" si="2"/>
        <v>84040</v>
      </c>
      <c r="L23" s="1">
        <f t="shared" ref="L23:W23" si="3">$C9*L9</f>
        <v>84040</v>
      </c>
      <c r="M23" s="1">
        <f t="shared" si="3"/>
        <v>84040</v>
      </c>
      <c r="N23" s="1">
        <f>$C9*N9</f>
        <v>42784</v>
      </c>
      <c r="O23" s="1">
        <f t="shared" si="3"/>
        <v>0</v>
      </c>
      <c r="P23" s="1">
        <f t="shared" si="3"/>
        <v>0</v>
      </c>
      <c r="Q23" s="1">
        <f t="shared" si="3"/>
        <v>0</v>
      </c>
      <c r="R23" s="1">
        <f t="shared" si="3"/>
        <v>0</v>
      </c>
      <c r="S23" s="1">
        <f t="shared" si="3"/>
        <v>0</v>
      </c>
      <c r="T23" s="1">
        <f t="shared" si="3"/>
        <v>0</v>
      </c>
      <c r="U23" s="1">
        <f t="shared" si="3"/>
        <v>0</v>
      </c>
      <c r="V23" s="1">
        <f t="shared" si="3"/>
        <v>0</v>
      </c>
      <c r="W23" s="1">
        <f t="shared" si="3"/>
        <v>0</v>
      </c>
      <c r="X23" s="25">
        <f>SUM(E23:W23)</f>
        <v>565360</v>
      </c>
    </row>
    <row r="24" spans="1:24">
      <c r="B24" s="23" t="s">
        <v>39</v>
      </c>
      <c r="C24" s="23"/>
      <c r="D24" s="23">
        <f>X37</f>
        <v>8725</v>
      </c>
      <c r="E24" s="1"/>
      <c r="F24" s="33">
        <f>$C10*F10</f>
        <v>2820</v>
      </c>
      <c r="G24" s="33">
        <f t="shared" ref="G24:W24" si="4">$C10*G10</f>
        <v>3948</v>
      </c>
      <c r="H24" s="33">
        <f>$C10*H10</f>
        <v>16356</v>
      </c>
      <c r="I24" s="33">
        <f>$C10*I10</f>
        <v>22560</v>
      </c>
      <c r="J24" s="33">
        <f>$C10*J10</f>
        <v>29328</v>
      </c>
      <c r="K24" s="33">
        <f>$C10*K10</f>
        <v>24816</v>
      </c>
      <c r="L24" s="33">
        <f>$C10*L10</f>
        <v>31020</v>
      </c>
      <c r="M24" s="33">
        <f t="shared" si="4"/>
        <v>31020</v>
      </c>
      <c r="N24" s="33">
        <f>$C10*N10</f>
        <v>31020</v>
      </c>
      <c r="O24" s="33">
        <f>$C10*O10</f>
        <v>15792</v>
      </c>
      <c r="P24" s="1">
        <f t="shared" si="4"/>
        <v>0</v>
      </c>
      <c r="Q24" s="1">
        <f t="shared" si="4"/>
        <v>0</v>
      </c>
      <c r="R24" s="1">
        <f t="shared" si="4"/>
        <v>0</v>
      </c>
      <c r="S24" s="1">
        <f t="shared" si="4"/>
        <v>0</v>
      </c>
      <c r="T24" s="1">
        <f t="shared" si="4"/>
        <v>0</v>
      </c>
      <c r="U24" s="1">
        <f t="shared" si="4"/>
        <v>0</v>
      </c>
      <c r="V24" s="1">
        <f t="shared" si="4"/>
        <v>0</v>
      </c>
      <c r="W24" s="1">
        <f t="shared" si="4"/>
        <v>0</v>
      </c>
      <c r="X24" s="25">
        <f t="shared" ref="X24:X32" si="5">SUM(F24:W24)</f>
        <v>208680</v>
      </c>
    </row>
    <row r="25" spans="1:24">
      <c r="B25" s="23" t="s">
        <v>43</v>
      </c>
      <c r="C25" s="23" t="s">
        <v>44</v>
      </c>
      <c r="D25" s="40">
        <f>D23+D24</f>
        <v>2005973</v>
      </c>
      <c r="E25" s="1"/>
      <c r="F25" s="33"/>
      <c r="G25" s="1">
        <f>$C11*G11</f>
        <v>4320</v>
      </c>
      <c r="H25" s="1">
        <f t="shared" ref="H25:W25" si="6">$C11*H11</f>
        <v>6048</v>
      </c>
      <c r="I25" s="1">
        <f>$C11*I11</f>
        <v>25056</v>
      </c>
      <c r="J25" s="1">
        <f t="shared" si="6"/>
        <v>34560</v>
      </c>
      <c r="K25" s="1">
        <f t="shared" si="6"/>
        <v>44928</v>
      </c>
      <c r="L25" s="1">
        <f t="shared" si="6"/>
        <v>38016</v>
      </c>
      <c r="M25" s="1">
        <f t="shared" si="6"/>
        <v>47520</v>
      </c>
      <c r="N25" s="1">
        <f t="shared" si="6"/>
        <v>47520</v>
      </c>
      <c r="O25" s="1">
        <f t="shared" si="6"/>
        <v>47520</v>
      </c>
      <c r="P25" s="1">
        <f t="shared" si="6"/>
        <v>24192</v>
      </c>
      <c r="Q25" s="1">
        <f t="shared" si="6"/>
        <v>0</v>
      </c>
      <c r="R25" s="1">
        <f t="shared" si="6"/>
        <v>0</v>
      </c>
      <c r="S25" s="1">
        <f t="shared" si="6"/>
        <v>0</v>
      </c>
      <c r="T25" s="1">
        <f t="shared" si="6"/>
        <v>0</v>
      </c>
      <c r="U25" s="1">
        <f t="shared" si="6"/>
        <v>0</v>
      </c>
      <c r="V25" s="1">
        <f t="shared" si="6"/>
        <v>0</v>
      </c>
      <c r="W25" s="1">
        <f t="shared" si="6"/>
        <v>0</v>
      </c>
      <c r="X25" s="25">
        <f t="shared" si="5"/>
        <v>319680</v>
      </c>
    </row>
    <row r="26" spans="1:24">
      <c r="B26" s="23"/>
      <c r="C26" s="23"/>
      <c r="D26" s="23"/>
      <c r="E26" s="1"/>
      <c r="F26" s="33"/>
      <c r="G26" s="1"/>
      <c r="H26" s="1">
        <f>$C10*H12</f>
        <v>2820</v>
      </c>
      <c r="I26" s="1">
        <f>$C10*I12</f>
        <v>3948</v>
      </c>
      <c r="J26" s="1">
        <f t="shared" ref="J26:W26" si="7">$C10*J12</f>
        <v>16356</v>
      </c>
      <c r="K26" s="1">
        <f t="shared" si="7"/>
        <v>22560</v>
      </c>
      <c r="L26" s="1">
        <f t="shared" si="7"/>
        <v>29328</v>
      </c>
      <c r="M26" s="1">
        <f t="shared" si="7"/>
        <v>24816</v>
      </c>
      <c r="N26" s="1">
        <f t="shared" si="7"/>
        <v>31020</v>
      </c>
      <c r="O26" s="1">
        <f t="shared" si="7"/>
        <v>31020</v>
      </c>
      <c r="P26" s="1">
        <f t="shared" si="7"/>
        <v>31020</v>
      </c>
      <c r="Q26" s="1">
        <f t="shared" si="7"/>
        <v>15792</v>
      </c>
      <c r="R26" s="1">
        <f t="shared" si="7"/>
        <v>0</v>
      </c>
      <c r="S26" s="1">
        <f t="shared" si="7"/>
        <v>0</v>
      </c>
      <c r="T26" s="1">
        <f t="shared" si="7"/>
        <v>0</v>
      </c>
      <c r="U26" s="1">
        <f t="shared" si="7"/>
        <v>0</v>
      </c>
      <c r="V26" s="1">
        <f t="shared" si="7"/>
        <v>0</v>
      </c>
      <c r="W26" s="1">
        <f t="shared" si="7"/>
        <v>0</v>
      </c>
      <c r="X26" s="25">
        <f t="shared" si="5"/>
        <v>208680</v>
      </c>
    </row>
    <row r="27" spans="1:24">
      <c r="B27" s="23"/>
      <c r="C27" s="23"/>
      <c r="D27" s="40"/>
      <c r="E27" s="1"/>
      <c r="F27" s="33"/>
      <c r="G27" s="1"/>
      <c r="H27" s="1"/>
      <c r="I27" s="1">
        <f>$C10*I13</f>
        <v>2820</v>
      </c>
      <c r="J27" s="1">
        <f t="shared" ref="J27:W27" si="8">$C10*J13</f>
        <v>3948</v>
      </c>
      <c r="K27" s="1">
        <f t="shared" si="8"/>
        <v>16356</v>
      </c>
      <c r="L27" s="1">
        <f t="shared" si="8"/>
        <v>22560</v>
      </c>
      <c r="M27" s="1">
        <f t="shared" si="8"/>
        <v>29328</v>
      </c>
      <c r="N27" s="1">
        <f t="shared" si="8"/>
        <v>24816</v>
      </c>
      <c r="O27" s="1">
        <f t="shared" si="8"/>
        <v>31020</v>
      </c>
      <c r="P27" s="1">
        <f t="shared" si="8"/>
        <v>31020</v>
      </c>
      <c r="Q27" s="1">
        <f t="shared" si="8"/>
        <v>31020</v>
      </c>
      <c r="R27" s="1">
        <f t="shared" si="8"/>
        <v>15792</v>
      </c>
      <c r="S27" s="1">
        <f t="shared" si="8"/>
        <v>0</v>
      </c>
      <c r="T27" s="1">
        <f t="shared" si="8"/>
        <v>0</v>
      </c>
      <c r="U27" s="1">
        <f t="shared" si="8"/>
        <v>0</v>
      </c>
      <c r="V27" s="1">
        <f t="shared" si="8"/>
        <v>0</v>
      </c>
      <c r="W27" s="1">
        <f t="shared" si="8"/>
        <v>0</v>
      </c>
      <c r="X27" s="25">
        <f t="shared" si="5"/>
        <v>208680</v>
      </c>
    </row>
    <row r="28" spans="1:24">
      <c r="A28" s="3">
        <v>130</v>
      </c>
      <c r="B28" s="23"/>
      <c r="C28" s="23"/>
      <c r="D28" s="23"/>
      <c r="E28" s="1"/>
      <c r="F28" s="33"/>
      <c r="G28" s="1"/>
      <c r="H28" s="1"/>
      <c r="I28" s="1"/>
      <c r="J28" s="1">
        <f>$C10*J14</f>
        <v>2820</v>
      </c>
      <c r="K28" s="1">
        <f t="shared" ref="K28:W28" si="9">$C10*K14</f>
        <v>3948</v>
      </c>
      <c r="L28" s="1">
        <f t="shared" si="9"/>
        <v>16356</v>
      </c>
      <c r="M28" s="1">
        <f t="shared" si="9"/>
        <v>22560</v>
      </c>
      <c r="N28" s="1">
        <f t="shared" si="9"/>
        <v>29328</v>
      </c>
      <c r="O28" s="1">
        <f t="shared" si="9"/>
        <v>24816</v>
      </c>
      <c r="P28" s="1">
        <f t="shared" si="9"/>
        <v>31020</v>
      </c>
      <c r="Q28" s="1">
        <f t="shared" si="9"/>
        <v>31020</v>
      </c>
      <c r="R28" s="1">
        <f t="shared" si="9"/>
        <v>31020</v>
      </c>
      <c r="S28" s="1">
        <f t="shared" si="9"/>
        <v>15792</v>
      </c>
      <c r="T28" s="1">
        <f t="shared" si="9"/>
        <v>0</v>
      </c>
      <c r="U28" s="1">
        <f t="shared" si="9"/>
        <v>0</v>
      </c>
      <c r="V28" s="1">
        <f t="shared" si="9"/>
        <v>0</v>
      </c>
      <c r="W28" s="1">
        <f t="shared" si="9"/>
        <v>0</v>
      </c>
      <c r="X28" s="25">
        <f t="shared" si="5"/>
        <v>208680</v>
      </c>
    </row>
    <row r="29" spans="1:24">
      <c r="B29" s="23"/>
      <c r="C29" s="23"/>
      <c r="D29" s="23"/>
      <c r="E29" s="1"/>
      <c r="F29" s="33"/>
      <c r="G29" s="1"/>
      <c r="H29" s="1"/>
      <c r="I29" s="1"/>
      <c r="J29" s="1"/>
      <c r="K29" s="1">
        <f t="shared" ref="K29:T29" si="10">$C10*K15</f>
        <v>1128</v>
      </c>
      <c r="L29" s="1">
        <f t="shared" si="10"/>
        <v>2820</v>
      </c>
      <c r="M29" s="1">
        <f t="shared" si="10"/>
        <v>9588</v>
      </c>
      <c r="N29" s="1">
        <f t="shared" si="10"/>
        <v>13536</v>
      </c>
      <c r="O29" s="1">
        <f t="shared" si="10"/>
        <v>16920</v>
      </c>
      <c r="P29" s="1">
        <f t="shared" si="10"/>
        <v>18612</v>
      </c>
      <c r="Q29" s="1">
        <f t="shared" si="10"/>
        <v>18612</v>
      </c>
      <c r="R29" s="1">
        <f t="shared" si="10"/>
        <v>11280</v>
      </c>
      <c r="S29" s="1">
        <f>$C10*S15</f>
        <v>0</v>
      </c>
      <c r="T29" s="1">
        <f t="shared" si="10"/>
        <v>0</v>
      </c>
      <c r="U29" s="1">
        <f>$C10*U15</f>
        <v>0</v>
      </c>
      <c r="V29" s="1">
        <f>$C10*V15</f>
        <v>0</v>
      </c>
      <c r="W29" s="1">
        <f>$C10*W15</f>
        <v>0</v>
      </c>
      <c r="X29" s="25">
        <f t="shared" si="5"/>
        <v>92496</v>
      </c>
    </row>
    <row r="30" spans="1:24">
      <c r="E30" s="1"/>
      <c r="F30" s="33"/>
      <c r="G30" s="1"/>
      <c r="H30" s="1"/>
      <c r="I30" s="1"/>
      <c r="J30" s="1"/>
      <c r="K30" s="1"/>
      <c r="L30" s="1">
        <f t="shared" ref="L30:T30" si="11">$C10*L16</f>
        <v>1128</v>
      </c>
      <c r="M30" s="1">
        <f t="shared" si="11"/>
        <v>2820</v>
      </c>
      <c r="N30" s="1">
        <f t="shared" si="11"/>
        <v>9588</v>
      </c>
      <c r="O30" s="1">
        <f t="shared" si="11"/>
        <v>13536</v>
      </c>
      <c r="P30" s="1">
        <f t="shared" si="11"/>
        <v>16920</v>
      </c>
      <c r="Q30" s="1">
        <f t="shared" si="11"/>
        <v>18612</v>
      </c>
      <c r="R30" s="1">
        <f t="shared" si="11"/>
        <v>18612</v>
      </c>
      <c r="S30" s="1">
        <f t="shared" si="11"/>
        <v>11280</v>
      </c>
      <c r="T30" s="1">
        <f t="shared" si="11"/>
        <v>0</v>
      </c>
      <c r="U30" s="1">
        <f>$C10*U16</f>
        <v>0</v>
      </c>
      <c r="V30" s="1">
        <f>$C10*V16</f>
        <v>0</v>
      </c>
      <c r="W30" s="1">
        <f>$C10*W16</f>
        <v>0</v>
      </c>
      <c r="X30" s="25">
        <f t="shared" si="5"/>
        <v>92496</v>
      </c>
    </row>
    <row r="31" spans="1:24">
      <c r="E31" s="1"/>
      <c r="F31" s="33"/>
      <c r="G31" s="1"/>
      <c r="H31" s="1"/>
      <c r="I31" s="1"/>
      <c r="J31" s="1"/>
      <c r="K31" s="1"/>
      <c r="L31" s="1"/>
      <c r="M31" s="1">
        <f>M17*C10</f>
        <v>1128</v>
      </c>
      <c r="N31" s="1">
        <f>$C10*N17</f>
        <v>2820</v>
      </c>
      <c r="O31" s="1">
        <f>$C10*O17</f>
        <v>9588</v>
      </c>
      <c r="P31" s="1">
        <f>$C10*P17</f>
        <v>13536</v>
      </c>
      <c r="Q31" s="1">
        <f>$C10*Q17</f>
        <v>16920</v>
      </c>
      <c r="R31" s="1">
        <f t="shared" ref="R31" si="12">$C10*R17</f>
        <v>18612</v>
      </c>
      <c r="S31" s="1">
        <f>$C10*S17</f>
        <v>18612</v>
      </c>
      <c r="T31" s="1">
        <f>$C10*T17</f>
        <v>11280</v>
      </c>
      <c r="U31" s="1">
        <f>$C10*U17</f>
        <v>0</v>
      </c>
      <c r="V31" s="1">
        <f>$C10*V17</f>
        <v>0</v>
      </c>
      <c r="W31" s="1">
        <f>$C10*W17</f>
        <v>0</v>
      </c>
      <c r="X31" s="25">
        <f t="shared" si="5"/>
        <v>92496</v>
      </c>
    </row>
    <row r="32" spans="1:24">
      <c r="E32" s="1"/>
      <c r="F32" s="33"/>
      <c r="G32" s="1"/>
      <c r="H32" s="1"/>
      <c r="I32" s="1"/>
      <c r="J32" s="1"/>
      <c r="K32" s="1"/>
      <c r="L32" s="1"/>
      <c r="M32" s="1"/>
      <c r="N32" s="1"/>
      <c r="O32" s="1">
        <f t="shared" ref="O32:T32" si="13">$C10*O18</f>
        <v>0</v>
      </c>
      <c r="P32" s="1">
        <f t="shared" si="13"/>
        <v>0</v>
      </c>
      <c r="Q32" s="1">
        <f t="shared" si="13"/>
        <v>0</v>
      </c>
      <c r="R32" s="1">
        <f t="shared" si="13"/>
        <v>0</v>
      </c>
      <c r="S32" s="1">
        <f t="shared" si="13"/>
        <v>0</v>
      </c>
      <c r="T32" s="1">
        <f t="shared" si="13"/>
        <v>0</v>
      </c>
      <c r="U32" s="1">
        <f>$C10*U18</f>
        <v>0</v>
      </c>
      <c r="V32" s="1">
        <f>$C10*V18</f>
        <v>0</v>
      </c>
      <c r="W32" s="1">
        <f>$C10*W18</f>
        <v>0</v>
      </c>
      <c r="X32" s="25">
        <f t="shared" si="5"/>
        <v>0</v>
      </c>
    </row>
    <row r="33" spans="2:24">
      <c r="E33" s="1"/>
      <c r="F33" s="33"/>
      <c r="G33" s="1"/>
      <c r="H33" s="1"/>
      <c r="I33" s="1"/>
      <c r="K33" s="1"/>
      <c r="L33" s="1"/>
      <c r="M33" s="1"/>
      <c r="N33" s="1"/>
      <c r="O33" s="1"/>
      <c r="P33" s="1">
        <f t="shared" ref="P33:W33" si="14">$C10*P19</f>
        <v>0</v>
      </c>
      <c r="Q33" s="1">
        <f t="shared" si="14"/>
        <v>0</v>
      </c>
      <c r="R33" s="1">
        <f t="shared" si="14"/>
        <v>0</v>
      </c>
      <c r="S33" s="1">
        <f t="shared" si="14"/>
        <v>0</v>
      </c>
      <c r="T33" s="1">
        <f t="shared" si="14"/>
        <v>0</v>
      </c>
      <c r="U33" s="1">
        <f t="shared" si="14"/>
        <v>0</v>
      </c>
      <c r="V33" s="1">
        <f t="shared" si="14"/>
        <v>0</v>
      </c>
      <c r="W33" s="1">
        <f t="shared" si="14"/>
        <v>0</v>
      </c>
    </row>
    <row r="34" spans="2:24">
      <c r="E34" s="1"/>
      <c r="F34" s="33"/>
      <c r="G34" s="1"/>
      <c r="H34" s="1"/>
      <c r="I34" s="1"/>
      <c r="J34" s="1"/>
      <c r="K34" s="1"/>
      <c r="L34" s="1"/>
      <c r="M34" s="1"/>
      <c r="N34" s="1"/>
      <c r="O34" s="1"/>
      <c r="P34" s="1"/>
      <c r="Q34" s="1">
        <f t="shared" ref="Q34:W34" si="15">$C10*Q20</f>
        <v>131976</v>
      </c>
      <c r="R34" s="1">
        <f t="shared" si="15"/>
        <v>95316</v>
      </c>
      <c r="S34" s="1">
        <f t="shared" si="15"/>
        <v>45684</v>
      </c>
      <c r="T34" s="1">
        <f t="shared" si="15"/>
        <v>11280</v>
      </c>
      <c r="U34" s="1">
        <f t="shared" si="15"/>
        <v>0</v>
      </c>
      <c r="V34" s="1">
        <f t="shared" si="15"/>
        <v>0</v>
      </c>
      <c r="W34" s="1">
        <f t="shared" si="15"/>
        <v>0</v>
      </c>
    </row>
    <row r="35" spans="2:24" ht="15" thickBot="1">
      <c r="E35" s="16"/>
      <c r="F35" s="34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2:24">
      <c r="D36" s="17"/>
      <c r="E36" s="45">
        <f>E9*C9</f>
        <v>7640</v>
      </c>
      <c r="F36" s="45">
        <f>SUM(F23:F34)</f>
        <v>13516</v>
      </c>
      <c r="G36" s="45">
        <f t="shared" ref="G36:W36" si="16">SUM(G23:G34)</f>
        <v>52580</v>
      </c>
      <c r="H36" s="45">
        <f t="shared" si="16"/>
        <v>86344</v>
      </c>
      <c r="I36" s="45">
        <f t="shared" si="16"/>
        <v>133840</v>
      </c>
      <c r="J36" s="45">
        <f t="shared" si="16"/>
        <v>154244</v>
      </c>
      <c r="K36" s="45">
        <f t="shared" si="16"/>
        <v>197776</v>
      </c>
      <c r="L36" s="45">
        <f t="shared" si="16"/>
        <v>225268</v>
      </c>
      <c r="M36" s="45">
        <f t="shared" si="16"/>
        <v>252820</v>
      </c>
      <c r="N36" s="45">
        <f t="shared" si="16"/>
        <v>232432</v>
      </c>
      <c r="O36" s="45">
        <f t="shared" si="16"/>
        <v>190212</v>
      </c>
      <c r="P36" s="45">
        <f t="shared" si="16"/>
        <v>166320</v>
      </c>
      <c r="Q36" s="45">
        <f t="shared" si="16"/>
        <v>263952</v>
      </c>
      <c r="R36" s="45">
        <f t="shared" si="16"/>
        <v>190632</v>
      </c>
      <c r="S36" s="45">
        <f t="shared" si="16"/>
        <v>91368</v>
      </c>
      <c r="T36" s="45">
        <f t="shared" si="16"/>
        <v>22560</v>
      </c>
      <c r="U36" s="45">
        <f t="shared" si="16"/>
        <v>0</v>
      </c>
      <c r="V36" s="42">
        <f t="shared" si="16"/>
        <v>0</v>
      </c>
      <c r="W36" s="42">
        <f t="shared" si="16"/>
        <v>0</v>
      </c>
      <c r="X36" s="49">
        <f>SUM(E36:W36)</f>
        <v>2281504</v>
      </c>
    </row>
    <row r="37" spans="2:24">
      <c r="D37" s="18" t="s">
        <v>45</v>
      </c>
      <c r="E37" s="43">
        <v>0</v>
      </c>
      <c r="F37" s="43">
        <v>0</v>
      </c>
      <c r="G37" s="43">
        <v>0</v>
      </c>
      <c r="H37" s="43">
        <v>1500</v>
      </c>
      <c r="I37" s="43">
        <f t="shared" ref="I37:W37" si="17">I9*0.05*500</f>
        <v>1300</v>
      </c>
      <c r="J37" s="43">
        <f t="shared" si="17"/>
        <v>1100</v>
      </c>
      <c r="K37" s="43">
        <f t="shared" si="17"/>
        <v>1375</v>
      </c>
      <c r="L37" s="43">
        <f t="shared" si="17"/>
        <v>1375</v>
      </c>
      <c r="M37" s="43">
        <f t="shared" si="17"/>
        <v>1375</v>
      </c>
      <c r="N37" s="43">
        <f t="shared" si="17"/>
        <v>700.00000000000011</v>
      </c>
      <c r="O37" s="43">
        <f t="shared" si="17"/>
        <v>0</v>
      </c>
      <c r="P37" s="43">
        <f t="shared" si="17"/>
        <v>0</v>
      </c>
      <c r="Q37" s="43">
        <f t="shared" si="17"/>
        <v>0</v>
      </c>
      <c r="R37" s="43">
        <f t="shared" si="17"/>
        <v>0</v>
      </c>
      <c r="S37" s="43">
        <f t="shared" si="17"/>
        <v>0</v>
      </c>
      <c r="T37" s="43">
        <f t="shared" si="17"/>
        <v>0</v>
      </c>
      <c r="U37" s="43">
        <f t="shared" si="17"/>
        <v>0</v>
      </c>
      <c r="V37" s="3">
        <f t="shared" si="17"/>
        <v>0</v>
      </c>
      <c r="W37" s="3">
        <f t="shared" si="17"/>
        <v>0</v>
      </c>
      <c r="X37" s="50">
        <f>SUM(E37:W37)</f>
        <v>8725</v>
      </c>
    </row>
    <row r="38" spans="2:24" ht="15" thickBot="1">
      <c r="D38" s="21" t="s">
        <v>46</v>
      </c>
      <c r="E38" s="44">
        <f>E36+E37</f>
        <v>7640</v>
      </c>
      <c r="F38" s="44">
        <f t="shared" ref="F38:W38" si="18">F36+F37</f>
        <v>13516</v>
      </c>
      <c r="G38" s="44">
        <f t="shared" si="18"/>
        <v>52580</v>
      </c>
      <c r="H38" s="44">
        <f t="shared" si="18"/>
        <v>87844</v>
      </c>
      <c r="I38" s="44">
        <f t="shared" si="18"/>
        <v>135140</v>
      </c>
      <c r="J38" s="44">
        <f t="shared" si="18"/>
        <v>155344</v>
      </c>
      <c r="K38" s="44">
        <f t="shared" si="18"/>
        <v>199151</v>
      </c>
      <c r="L38" s="44">
        <f t="shared" si="18"/>
        <v>226643</v>
      </c>
      <c r="M38" s="44">
        <f t="shared" si="18"/>
        <v>254195</v>
      </c>
      <c r="N38" s="44">
        <f t="shared" si="18"/>
        <v>233132</v>
      </c>
      <c r="O38" s="44">
        <f t="shared" si="18"/>
        <v>190212</v>
      </c>
      <c r="P38" s="44">
        <f t="shared" si="18"/>
        <v>166320</v>
      </c>
      <c r="Q38" s="44">
        <f t="shared" si="18"/>
        <v>263952</v>
      </c>
      <c r="R38" s="44">
        <f t="shared" si="18"/>
        <v>190632</v>
      </c>
      <c r="S38" s="44">
        <f t="shared" si="18"/>
        <v>91368</v>
      </c>
      <c r="T38" s="44">
        <f t="shared" si="18"/>
        <v>22560</v>
      </c>
      <c r="U38" s="44">
        <f t="shared" si="18"/>
        <v>0</v>
      </c>
      <c r="V38" s="39">
        <f t="shared" si="18"/>
        <v>0</v>
      </c>
      <c r="W38" s="39">
        <f t="shared" si="18"/>
        <v>0</v>
      </c>
      <c r="X38" s="51">
        <f>SUM(E38:W38)</f>
        <v>2290229</v>
      </c>
    </row>
    <row r="39" spans="2:24">
      <c r="D39" s="38" t="s">
        <v>47</v>
      </c>
      <c r="E39" s="38">
        <v>7800</v>
      </c>
      <c r="F39" s="38">
        <v>11650</v>
      </c>
      <c r="G39" s="38">
        <v>20800</v>
      </c>
      <c r="H39" s="38">
        <v>113650</v>
      </c>
      <c r="I39" s="38">
        <v>131800</v>
      </c>
      <c r="J39" s="38">
        <v>143650</v>
      </c>
      <c r="K39" s="2">
        <f>K38</f>
        <v>199151</v>
      </c>
      <c r="L39" s="2">
        <f t="shared" ref="L39:X39" si="19">L38</f>
        <v>226643</v>
      </c>
      <c r="M39" s="2">
        <f t="shared" si="19"/>
        <v>254195</v>
      </c>
      <c r="N39" s="2">
        <f t="shared" si="19"/>
        <v>233132</v>
      </c>
      <c r="O39" s="2">
        <f t="shared" si="19"/>
        <v>190212</v>
      </c>
      <c r="P39" s="2">
        <f t="shared" si="19"/>
        <v>166320</v>
      </c>
      <c r="Q39" s="2">
        <f t="shared" si="19"/>
        <v>263952</v>
      </c>
      <c r="R39" s="2">
        <f t="shared" si="19"/>
        <v>190632</v>
      </c>
      <c r="S39" s="2">
        <f t="shared" si="19"/>
        <v>91368</v>
      </c>
      <c r="T39" s="2">
        <f t="shared" si="19"/>
        <v>22560</v>
      </c>
      <c r="U39" s="38">
        <f t="shared" si="19"/>
        <v>0</v>
      </c>
      <c r="V39" s="38">
        <f t="shared" si="19"/>
        <v>0</v>
      </c>
      <c r="W39" s="38">
        <f t="shared" si="19"/>
        <v>0</v>
      </c>
      <c r="X39" s="38">
        <f t="shared" si="19"/>
        <v>2290229</v>
      </c>
    </row>
    <row r="40" spans="2:24" ht="21">
      <c r="K40" s="2"/>
      <c r="L40" s="2"/>
      <c r="M40" s="4" t="s">
        <v>48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4"/>
    </row>
    <row r="41" spans="2:24">
      <c r="E41" s="61" t="s">
        <v>2</v>
      </c>
      <c r="F41" s="2"/>
      <c r="G41" s="2"/>
      <c r="H41" s="2"/>
      <c r="I41" s="68">
        <v>30</v>
      </c>
      <c r="J41" s="68">
        <v>30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4"/>
    </row>
    <row r="42" spans="2:24">
      <c r="C42" s="2" t="s">
        <v>5</v>
      </c>
      <c r="F42" s="15" t="s">
        <v>7</v>
      </c>
      <c r="G42" s="15" t="s">
        <v>8</v>
      </c>
      <c r="H42" s="15" t="s">
        <v>9</v>
      </c>
      <c r="I42" s="15" t="s">
        <v>10</v>
      </c>
      <c r="J42" s="15" t="s">
        <v>11</v>
      </c>
      <c r="K42" s="15" t="s">
        <v>12</v>
      </c>
      <c r="L42" s="15" t="s">
        <v>13</v>
      </c>
      <c r="M42" s="15" t="s">
        <v>14</v>
      </c>
      <c r="N42" s="15" t="s">
        <v>15</v>
      </c>
      <c r="O42" s="15" t="s">
        <v>16</v>
      </c>
      <c r="P42" s="15" t="s">
        <v>17</v>
      </c>
      <c r="Q42" s="15" t="s">
        <v>18</v>
      </c>
      <c r="R42" s="15" t="s">
        <v>19</v>
      </c>
      <c r="S42" s="15" t="s">
        <v>20</v>
      </c>
      <c r="T42" s="15" t="s">
        <v>21</v>
      </c>
      <c r="U42" s="15" t="s">
        <v>22</v>
      </c>
      <c r="V42" s="15" t="s">
        <v>23</v>
      </c>
      <c r="W42" s="15" t="s">
        <v>24</v>
      </c>
    </row>
    <row r="43" spans="2:24">
      <c r="B43" s="3" t="s">
        <v>27</v>
      </c>
      <c r="C43" s="3">
        <f>112+400</f>
        <v>512</v>
      </c>
      <c r="D43" s="23">
        <f>C43*X43</f>
        <v>71680</v>
      </c>
      <c r="E43"/>
      <c r="F43" s="5">
        <v>6</v>
      </c>
      <c r="G43" s="6">
        <v>15</v>
      </c>
      <c r="H43" s="7">
        <v>25</v>
      </c>
      <c r="I43" s="8">
        <v>30</v>
      </c>
      <c r="J43" s="9">
        <v>23</v>
      </c>
      <c r="K43" s="10">
        <v>30</v>
      </c>
      <c r="L43" s="11">
        <v>11</v>
      </c>
      <c r="M43" s="12">
        <v>0</v>
      </c>
      <c r="N43" s="13"/>
      <c r="O43" s="14"/>
      <c r="P43" s="1"/>
      <c r="Q43" s="1"/>
      <c r="R43" s="1"/>
      <c r="S43" s="1"/>
      <c r="T43" s="1"/>
      <c r="U43" s="1"/>
      <c r="V43" s="1"/>
      <c r="W43" s="1"/>
      <c r="X43" s="25">
        <f t="shared" ref="X43:X54" si="20">SUM(F43:W43)</f>
        <v>140</v>
      </c>
    </row>
    <row r="44" spans="2:24">
      <c r="B44" s="3" t="s">
        <v>29</v>
      </c>
      <c r="C44" s="3">
        <v>112</v>
      </c>
      <c r="D44" s="23">
        <f>X43*C44*4</f>
        <v>62720</v>
      </c>
      <c r="F44" s="1"/>
      <c r="G44" s="5">
        <v>6</v>
      </c>
      <c r="H44" s="6">
        <v>15</v>
      </c>
      <c r="I44" s="7">
        <v>25</v>
      </c>
      <c r="J44" s="8">
        <v>30</v>
      </c>
      <c r="K44" s="9">
        <v>23</v>
      </c>
      <c r="L44" s="10">
        <v>30</v>
      </c>
      <c r="M44" s="11">
        <v>11</v>
      </c>
      <c r="N44" s="12"/>
      <c r="O44" s="13"/>
      <c r="P44" s="14"/>
      <c r="Q44" s="1"/>
      <c r="R44" s="1"/>
      <c r="S44" s="1"/>
      <c r="T44" s="1"/>
      <c r="U44" s="1"/>
      <c r="V44" s="1"/>
      <c r="W44" s="1"/>
      <c r="X44" s="25">
        <f t="shared" si="20"/>
        <v>140</v>
      </c>
    </row>
    <row r="45" spans="2:24">
      <c r="B45" s="2" t="s">
        <v>31</v>
      </c>
      <c r="C45" s="2">
        <v>412</v>
      </c>
      <c r="D45" s="23">
        <f>X43*C45</f>
        <v>57680</v>
      </c>
      <c r="E45" s="23"/>
      <c r="F45" s="1"/>
      <c r="G45" s="1"/>
      <c r="H45" s="5">
        <v>6</v>
      </c>
      <c r="I45" s="6">
        <v>15</v>
      </c>
      <c r="J45" s="7">
        <v>25</v>
      </c>
      <c r="K45" s="8">
        <v>30</v>
      </c>
      <c r="L45" s="9">
        <v>23</v>
      </c>
      <c r="M45" s="10">
        <v>30</v>
      </c>
      <c r="N45" s="11">
        <v>11</v>
      </c>
      <c r="O45" s="12"/>
      <c r="P45" s="13"/>
      <c r="Q45" s="14"/>
      <c r="R45" s="1"/>
      <c r="S45" s="1"/>
      <c r="T45" s="1"/>
      <c r="U45" s="1"/>
      <c r="V45" s="1"/>
      <c r="W45" s="1"/>
      <c r="X45" s="25">
        <f t="shared" si="20"/>
        <v>140</v>
      </c>
    </row>
    <row r="46" spans="2:24">
      <c r="B46" s="3" t="s">
        <v>33</v>
      </c>
      <c r="C46" s="3">
        <v>112</v>
      </c>
      <c r="D46" s="23">
        <f>X49*3*C44</f>
        <v>25536</v>
      </c>
      <c r="E46" s="23"/>
      <c r="F46" s="1"/>
      <c r="G46" s="1"/>
      <c r="H46" s="1"/>
      <c r="I46" s="5">
        <v>6</v>
      </c>
      <c r="J46" s="6">
        <v>15</v>
      </c>
      <c r="K46" s="7">
        <v>25</v>
      </c>
      <c r="L46" s="8">
        <v>30</v>
      </c>
      <c r="M46" s="9">
        <v>23</v>
      </c>
      <c r="N46" s="10">
        <v>30</v>
      </c>
      <c r="O46" s="11">
        <v>11</v>
      </c>
      <c r="P46" s="12"/>
      <c r="Q46" s="13"/>
      <c r="R46" s="14"/>
      <c r="S46" s="1"/>
      <c r="T46" s="1"/>
      <c r="U46" s="1"/>
      <c r="V46" s="1"/>
      <c r="W46" s="1"/>
      <c r="X46" s="25">
        <f t="shared" si="20"/>
        <v>140</v>
      </c>
    </row>
    <row r="47" spans="2:24">
      <c r="B47" s="3" t="s">
        <v>34</v>
      </c>
      <c r="C47" s="3">
        <v>112</v>
      </c>
      <c r="D47" s="23">
        <f>X70</f>
        <v>2100</v>
      </c>
      <c r="E47" s="23"/>
      <c r="F47" s="1"/>
      <c r="G47" s="1"/>
      <c r="H47" s="1"/>
      <c r="I47" s="1"/>
      <c r="J47" s="5">
        <v>6</v>
      </c>
      <c r="K47" s="6">
        <v>15</v>
      </c>
      <c r="L47" s="7">
        <v>25</v>
      </c>
      <c r="M47" s="8">
        <v>30</v>
      </c>
      <c r="N47" s="9">
        <v>23</v>
      </c>
      <c r="O47" s="10">
        <v>30</v>
      </c>
      <c r="P47" s="11">
        <v>11</v>
      </c>
      <c r="Q47" s="12"/>
      <c r="R47" s="13"/>
      <c r="S47" s="14"/>
      <c r="T47" s="1"/>
      <c r="U47" s="1"/>
      <c r="V47" s="1"/>
      <c r="W47" s="1"/>
      <c r="X47" s="25">
        <f t="shared" si="20"/>
        <v>140</v>
      </c>
    </row>
    <row r="48" spans="2:24">
      <c r="B48" s="3" t="s">
        <v>35</v>
      </c>
      <c r="C48" s="3">
        <v>112</v>
      </c>
      <c r="D48" s="3">
        <f>SUM(D43:D47)</f>
        <v>219716</v>
      </c>
      <c r="E48" s="23" t="s">
        <v>49</v>
      </c>
      <c r="F48" s="1"/>
      <c r="G48" s="1"/>
      <c r="H48" s="1"/>
      <c r="I48" s="1"/>
      <c r="J48" s="1"/>
      <c r="K48" s="5">
        <v>6</v>
      </c>
      <c r="L48" s="6">
        <v>15</v>
      </c>
      <c r="M48" s="7">
        <v>25</v>
      </c>
      <c r="N48" s="8">
        <v>30</v>
      </c>
      <c r="O48" s="9">
        <v>23</v>
      </c>
      <c r="P48" s="10">
        <v>30</v>
      </c>
      <c r="Q48" s="11">
        <v>11</v>
      </c>
      <c r="R48" s="12"/>
      <c r="S48" s="13"/>
      <c r="T48" s="14"/>
      <c r="U48" s="1"/>
      <c r="V48" s="1"/>
      <c r="W48" s="1"/>
      <c r="X48" s="25">
        <f t="shared" si="20"/>
        <v>140</v>
      </c>
    </row>
    <row r="49" spans="2:24">
      <c r="B49" s="3" t="s">
        <v>36</v>
      </c>
      <c r="C49" s="3">
        <v>112</v>
      </c>
      <c r="E49" s="23"/>
      <c r="F49" s="1"/>
      <c r="G49" s="1"/>
      <c r="H49" s="1"/>
      <c r="I49" s="1"/>
      <c r="J49" s="1"/>
      <c r="K49" s="1"/>
      <c r="L49" s="5">
        <v>2</v>
      </c>
      <c r="M49" s="6">
        <v>5</v>
      </c>
      <c r="N49" s="7">
        <v>15</v>
      </c>
      <c r="O49" s="8">
        <v>18</v>
      </c>
      <c r="P49" s="9">
        <v>18</v>
      </c>
      <c r="Q49" s="10">
        <v>18</v>
      </c>
      <c r="R49" s="11"/>
      <c r="S49" s="12"/>
      <c r="T49" s="13"/>
      <c r="U49" s="14"/>
      <c r="V49" s="1"/>
      <c r="W49" s="1"/>
      <c r="X49" s="25">
        <f t="shared" si="20"/>
        <v>76</v>
      </c>
    </row>
    <row r="50" spans="2:24">
      <c r="B50" s="3" t="s">
        <v>37</v>
      </c>
      <c r="C50" s="3">
        <v>112</v>
      </c>
      <c r="F50" s="1"/>
      <c r="G50" s="1"/>
      <c r="H50" s="1"/>
      <c r="I50" s="1"/>
      <c r="J50" s="1"/>
      <c r="K50" s="1"/>
      <c r="L50" s="1"/>
      <c r="M50" s="5">
        <v>2</v>
      </c>
      <c r="N50" s="6">
        <v>5</v>
      </c>
      <c r="O50" s="7">
        <v>15</v>
      </c>
      <c r="P50" s="8">
        <v>18</v>
      </c>
      <c r="Q50" s="9">
        <v>18</v>
      </c>
      <c r="R50" s="10">
        <v>18</v>
      </c>
      <c r="S50" s="11"/>
      <c r="T50" s="12"/>
      <c r="U50" s="13"/>
      <c r="V50" s="14"/>
      <c r="W50" s="1"/>
      <c r="X50" s="25">
        <f t="shared" si="20"/>
        <v>76</v>
      </c>
    </row>
    <row r="51" spans="2:24">
      <c r="B51" s="3" t="s">
        <v>38</v>
      </c>
      <c r="C51" s="3">
        <v>112</v>
      </c>
      <c r="F51" s="1"/>
      <c r="G51" s="1"/>
      <c r="H51" s="1"/>
      <c r="I51" s="1"/>
      <c r="J51" s="1"/>
      <c r="K51" s="1"/>
      <c r="L51" s="1"/>
      <c r="M51" s="1"/>
      <c r="N51" s="5">
        <v>2</v>
      </c>
      <c r="O51" s="6">
        <v>5</v>
      </c>
      <c r="P51" s="7">
        <v>15</v>
      </c>
      <c r="Q51" s="8">
        <v>18</v>
      </c>
      <c r="R51" s="9">
        <v>18</v>
      </c>
      <c r="S51" s="10">
        <v>18</v>
      </c>
      <c r="T51" s="11"/>
      <c r="U51" s="12"/>
      <c r="V51" s="13"/>
      <c r="W51" s="14"/>
      <c r="X51" s="25">
        <f t="shared" si="20"/>
        <v>76</v>
      </c>
    </row>
    <row r="52" spans="2:24">
      <c r="B52" s="3" t="s">
        <v>50</v>
      </c>
      <c r="C52" s="3">
        <v>112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5">
        <f t="shared" si="20"/>
        <v>0</v>
      </c>
    </row>
    <row r="53" spans="2:24">
      <c r="B53" s="3" t="s">
        <v>51</v>
      </c>
      <c r="C53" s="3">
        <v>112</v>
      </c>
      <c r="E53" s="3">
        <f>SUM(E44:E52)</f>
        <v>0</v>
      </c>
      <c r="F53" s="3">
        <f t="shared" ref="F53:W53" si="21">SUM(F44:F52)</f>
        <v>0</v>
      </c>
      <c r="G53" s="3">
        <f t="shared" si="21"/>
        <v>6</v>
      </c>
      <c r="H53" s="3">
        <f t="shared" si="21"/>
        <v>21</v>
      </c>
      <c r="I53" s="3">
        <f t="shared" si="21"/>
        <v>46</v>
      </c>
      <c r="J53" s="3">
        <f t="shared" si="21"/>
        <v>76</v>
      </c>
      <c r="K53" s="3">
        <f t="shared" si="21"/>
        <v>99</v>
      </c>
      <c r="L53" s="3">
        <f t="shared" si="21"/>
        <v>125</v>
      </c>
      <c r="M53" s="3">
        <f t="shared" si="21"/>
        <v>126</v>
      </c>
      <c r="N53" s="3">
        <f t="shared" si="21"/>
        <v>116</v>
      </c>
      <c r="O53" s="3">
        <f t="shared" si="21"/>
        <v>102</v>
      </c>
      <c r="P53" s="3">
        <f t="shared" si="21"/>
        <v>92</v>
      </c>
      <c r="Q53" s="3">
        <f t="shared" si="21"/>
        <v>65</v>
      </c>
      <c r="R53" s="3">
        <f t="shared" si="21"/>
        <v>36</v>
      </c>
      <c r="S53" s="3">
        <f t="shared" si="21"/>
        <v>18</v>
      </c>
      <c r="T53" s="3">
        <f t="shared" si="21"/>
        <v>0</v>
      </c>
      <c r="U53" s="3">
        <f t="shared" si="21"/>
        <v>0</v>
      </c>
      <c r="V53" s="3">
        <f t="shared" si="21"/>
        <v>0</v>
      </c>
      <c r="W53" s="3">
        <f t="shared" si="21"/>
        <v>0</v>
      </c>
      <c r="X53" s="25">
        <f t="shared" si="20"/>
        <v>928</v>
      </c>
    </row>
    <row r="54" spans="2:24">
      <c r="B54" s="3" t="s">
        <v>52</v>
      </c>
      <c r="C54" s="3">
        <v>112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5">
        <f t="shared" si="20"/>
        <v>0</v>
      </c>
    </row>
    <row r="56" spans="2:24">
      <c r="F56" s="3">
        <f t="shared" ref="F56:F64" si="22">$C43*F43</f>
        <v>3072</v>
      </c>
      <c r="G56" s="3">
        <f t="shared" ref="G56:W56" si="23">$C43*G43</f>
        <v>7680</v>
      </c>
      <c r="H56" s="3">
        <f>$C43*H43</f>
        <v>12800</v>
      </c>
      <c r="I56" s="3">
        <f>$C43*I43</f>
        <v>15360</v>
      </c>
      <c r="J56" s="3">
        <f>$C43*J43</f>
        <v>11776</v>
      </c>
      <c r="K56" s="3">
        <f>$C43*K43</f>
        <v>15360</v>
      </c>
      <c r="L56" s="3">
        <f>$C43*L43</f>
        <v>5632</v>
      </c>
      <c r="M56" s="3">
        <f t="shared" si="23"/>
        <v>0</v>
      </c>
      <c r="N56" s="3">
        <f t="shared" si="23"/>
        <v>0</v>
      </c>
      <c r="O56" s="3">
        <f t="shared" si="23"/>
        <v>0</v>
      </c>
      <c r="P56" s="3">
        <f t="shared" si="23"/>
        <v>0</v>
      </c>
      <c r="Q56" s="3">
        <f t="shared" si="23"/>
        <v>0</v>
      </c>
      <c r="R56" s="3">
        <f t="shared" si="23"/>
        <v>0</v>
      </c>
      <c r="S56" s="3">
        <f t="shared" si="23"/>
        <v>0</v>
      </c>
      <c r="T56" s="3">
        <f t="shared" si="23"/>
        <v>0</v>
      </c>
      <c r="U56" s="3">
        <f t="shared" si="23"/>
        <v>0</v>
      </c>
      <c r="V56" s="3">
        <f t="shared" si="23"/>
        <v>0</v>
      </c>
      <c r="W56" s="3">
        <f t="shared" si="23"/>
        <v>0</v>
      </c>
      <c r="X56" s="25">
        <f>SUM(F56:W56)</f>
        <v>71680</v>
      </c>
    </row>
    <row r="57" spans="2:24">
      <c r="F57" s="3">
        <f t="shared" si="22"/>
        <v>0</v>
      </c>
      <c r="G57" s="3">
        <f t="shared" ref="G57:W57" si="24">$C44*G44</f>
        <v>672</v>
      </c>
      <c r="H57" s="3">
        <f t="shared" si="24"/>
        <v>1680</v>
      </c>
      <c r="I57" s="3">
        <f t="shared" si="24"/>
        <v>2800</v>
      </c>
      <c r="J57" s="3">
        <f t="shared" si="24"/>
        <v>3360</v>
      </c>
      <c r="K57" s="3">
        <f t="shared" si="24"/>
        <v>2576</v>
      </c>
      <c r="L57" s="3">
        <f t="shared" si="24"/>
        <v>3360</v>
      </c>
      <c r="M57" s="3">
        <f t="shared" si="24"/>
        <v>1232</v>
      </c>
      <c r="N57" s="3">
        <f t="shared" si="24"/>
        <v>0</v>
      </c>
      <c r="O57" s="3">
        <f t="shared" si="24"/>
        <v>0</v>
      </c>
      <c r="P57" s="3">
        <f t="shared" si="24"/>
        <v>0</v>
      </c>
      <c r="Q57" s="3">
        <f t="shared" si="24"/>
        <v>0</v>
      </c>
      <c r="R57" s="3">
        <f t="shared" si="24"/>
        <v>0</v>
      </c>
      <c r="S57" s="3">
        <f t="shared" si="24"/>
        <v>0</v>
      </c>
      <c r="T57" s="3">
        <f t="shared" si="24"/>
        <v>0</v>
      </c>
      <c r="U57" s="3">
        <f t="shared" si="24"/>
        <v>0</v>
      </c>
      <c r="V57" s="3">
        <f t="shared" si="24"/>
        <v>0</v>
      </c>
      <c r="W57" s="3">
        <f t="shared" si="24"/>
        <v>0</v>
      </c>
      <c r="X57" s="25">
        <f t="shared" ref="X57:X61" si="25">SUM(F57:W57)</f>
        <v>15680</v>
      </c>
    </row>
    <row r="58" spans="2:24">
      <c r="C58" s="2"/>
      <c r="F58" s="3">
        <f t="shared" si="22"/>
        <v>0</v>
      </c>
      <c r="G58" s="3">
        <f t="shared" ref="G58:W58" si="26">$C45*G45</f>
        <v>0</v>
      </c>
      <c r="H58" s="3">
        <f t="shared" si="26"/>
        <v>2472</v>
      </c>
      <c r="I58" s="3">
        <f>$C45*I45</f>
        <v>6180</v>
      </c>
      <c r="J58" s="3">
        <f t="shared" si="26"/>
        <v>10300</v>
      </c>
      <c r="K58" s="3">
        <f t="shared" si="26"/>
        <v>12360</v>
      </c>
      <c r="L58" s="3">
        <f t="shared" si="26"/>
        <v>9476</v>
      </c>
      <c r="M58" s="3">
        <f t="shared" si="26"/>
        <v>12360</v>
      </c>
      <c r="N58" s="3">
        <f t="shared" si="26"/>
        <v>4532</v>
      </c>
      <c r="O58" s="3">
        <f t="shared" si="26"/>
        <v>0</v>
      </c>
      <c r="P58" s="3">
        <f t="shared" si="26"/>
        <v>0</v>
      </c>
      <c r="Q58" s="3">
        <f t="shared" si="26"/>
        <v>0</v>
      </c>
      <c r="R58" s="3">
        <f t="shared" si="26"/>
        <v>0</v>
      </c>
      <c r="S58" s="3">
        <f t="shared" si="26"/>
        <v>0</v>
      </c>
      <c r="T58" s="3">
        <f t="shared" si="26"/>
        <v>0</v>
      </c>
      <c r="U58" s="3">
        <f t="shared" si="26"/>
        <v>0</v>
      </c>
      <c r="V58" s="3">
        <f t="shared" si="26"/>
        <v>0</v>
      </c>
      <c r="W58" s="3">
        <f t="shared" si="26"/>
        <v>0</v>
      </c>
      <c r="X58" s="25">
        <f t="shared" si="25"/>
        <v>57680</v>
      </c>
    </row>
    <row r="59" spans="2:24">
      <c r="F59" s="3">
        <f t="shared" si="22"/>
        <v>0</v>
      </c>
      <c r="G59" s="3">
        <f t="shared" ref="G59:W59" si="27">$C46*G46</f>
        <v>0</v>
      </c>
      <c r="H59" s="3">
        <f t="shared" si="27"/>
        <v>0</v>
      </c>
      <c r="I59" s="3">
        <f t="shared" si="27"/>
        <v>672</v>
      </c>
      <c r="J59" s="3">
        <f t="shared" si="27"/>
        <v>1680</v>
      </c>
      <c r="K59" s="3">
        <f t="shared" si="27"/>
        <v>2800</v>
      </c>
      <c r="L59" s="3">
        <f t="shared" si="27"/>
        <v>3360</v>
      </c>
      <c r="M59" s="3">
        <f t="shared" si="27"/>
        <v>2576</v>
      </c>
      <c r="N59" s="3">
        <f t="shared" si="27"/>
        <v>3360</v>
      </c>
      <c r="O59" s="3">
        <f t="shared" si="27"/>
        <v>1232</v>
      </c>
      <c r="P59" s="3">
        <f t="shared" si="27"/>
        <v>0</v>
      </c>
      <c r="Q59" s="3">
        <f t="shared" si="27"/>
        <v>0</v>
      </c>
      <c r="R59" s="3">
        <f t="shared" si="27"/>
        <v>0</v>
      </c>
      <c r="S59" s="3">
        <f t="shared" si="27"/>
        <v>0</v>
      </c>
      <c r="T59" s="3">
        <f t="shared" si="27"/>
        <v>0</v>
      </c>
      <c r="U59" s="3">
        <f t="shared" si="27"/>
        <v>0</v>
      </c>
      <c r="V59" s="3">
        <f t="shared" si="27"/>
        <v>0</v>
      </c>
      <c r="W59" s="3">
        <f t="shared" si="27"/>
        <v>0</v>
      </c>
      <c r="X59" s="25">
        <f t="shared" si="25"/>
        <v>15680</v>
      </c>
    </row>
    <row r="60" spans="2:24">
      <c r="F60" s="3">
        <f t="shared" si="22"/>
        <v>0</v>
      </c>
      <c r="G60" s="3">
        <f t="shared" ref="G60:W60" si="28">$C47*G47</f>
        <v>0</v>
      </c>
      <c r="H60" s="3">
        <f t="shared" si="28"/>
        <v>0</v>
      </c>
      <c r="I60" s="3">
        <f t="shared" si="28"/>
        <v>0</v>
      </c>
      <c r="J60" s="3">
        <f t="shared" si="28"/>
        <v>672</v>
      </c>
      <c r="K60" s="3">
        <f t="shared" si="28"/>
        <v>1680</v>
      </c>
      <c r="L60" s="3">
        <f t="shared" si="28"/>
        <v>2800</v>
      </c>
      <c r="M60" s="3">
        <f t="shared" si="28"/>
        <v>3360</v>
      </c>
      <c r="N60" s="3">
        <f t="shared" si="28"/>
        <v>2576</v>
      </c>
      <c r="O60" s="3">
        <f t="shared" si="28"/>
        <v>3360</v>
      </c>
      <c r="P60" s="3">
        <f t="shared" si="28"/>
        <v>1232</v>
      </c>
      <c r="Q60" s="3">
        <f t="shared" si="28"/>
        <v>0</v>
      </c>
      <c r="R60" s="3">
        <f t="shared" si="28"/>
        <v>0</v>
      </c>
      <c r="S60" s="3">
        <f t="shared" si="28"/>
        <v>0</v>
      </c>
      <c r="T60" s="3">
        <f t="shared" si="28"/>
        <v>0</v>
      </c>
      <c r="U60" s="3">
        <f t="shared" si="28"/>
        <v>0</v>
      </c>
      <c r="V60" s="3">
        <f t="shared" si="28"/>
        <v>0</v>
      </c>
      <c r="W60" s="3">
        <f t="shared" si="28"/>
        <v>0</v>
      </c>
      <c r="X60" s="25">
        <f t="shared" si="25"/>
        <v>15680</v>
      </c>
    </row>
    <row r="61" spans="2:24">
      <c r="F61" s="3">
        <f t="shared" si="22"/>
        <v>0</v>
      </c>
      <c r="G61" s="3">
        <f t="shared" ref="G61:W61" si="29">$C48*G48</f>
        <v>0</v>
      </c>
      <c r="H61" s="3">
        <f t="shared" si="29"/>
        <v>0</v>
      </c>
      <c r="I61" s="3">
        <f t="shared" si="29"/>
        <v>0</v>
      </c>
      <c r="J61" s="3">
        <f t="shared" si="29"/>
        <v>0</v>
      </c>
      <c r="K61" s="3">
        <f>$C48*K48</f>
        <v>672</v>
      </c>
      <c r="L61" s="3">
        <f t="shared" si="29"/>
        <v>1680</v>
      </c>
      <c r="M61" s="3">
        <f t="shared" si="29"/>
        <v>2800</v>
      </c>
      <c r="N61" s="3">
        <f t="shared" si="29"/>
        <v>3360</v>
      </c>
      <c r="O61" s="3">
        <f t="shared" si="29"/>
        <v>2576</v>
      </c>
      <c r="P61" s="3">
        <f t="shared" si="29"/>
        <v>3360</v>
      </c>
      <c r="Q61" s="3">
        <f t="shared" si="29"/>
        <v>1232</v>
      </c>
      <c r="R61" s="3">
        <f t="shared" si="29"/>
        <v>0</v>
      </c>
      <c r="S61" s="3">
        <f t="shared" si="29"/>
        <v>0</v>
      </c>
      <c r="T61" s="3">
        <f t="shared" si="29"/>
        <v>0</v>
      </c>
      <c r="U61" s="3">
        <f t="shared" si="29"/>
        <v>0</v>
      </c>
      <c r="V61" s="3">
        <f t="shared" si="29"/>
        <v>0</v>
      </c>
      <c r="W61" s="3">
        <f t="shared" si="29"/>
        <v>0</v>
      </c>
      <c r="X61" s="25">
        <f t="shared" si="25"/>
        <v>15680</v>
      </c>
    </row>
    <row r="62" spans="2:24">
      <c r="F62" s="3">
        <f t="shared" si="22"/>
        <v>0</v>
      </c>
      <c r="G62" s="3">
        <f t="shared" ref="G62:X62" si="30">$C49*G49</f>
        <v>0</v>
      </c>
      <c r="H62" s="3">
        <f t="shared" si="30"/>
        <v>0</v>
      </c>
      <c r="I62" s="3">
        <f t="shared" si="30"/>
        <v>0</v>
      </c>
      <c r="J62" s="3">
        <f t="shared" si="30"/>
        <v>0</v>
      </c>
      <c r="K62" s="3">
        <f t="shared" si="30"/>
        <v>0</v>
      </c>
      <c r="L62" s="3">
        <f t="shared" si="30"/>
        <v>224</v>
      </c>
      <c r="M62" s="3">
        <f t="shared" si="30"/>
        <v>560</v>
      </c>
      <c r="N62" s="3">
        <f t="shared" si="30"/>
        <v>1680</v>
      </c>
      <c r="O62" s="3">
        <f t="shared" si="30"/>
        <v>2016</v>
      </c>
      <c r="P62" s="3">
        <f t="shared" si="30"/>
        <v>2016</v>
      </c>
      <c r="Q62" s="3">
        <f t="shared" si="30"/>
        <v>2016</v>
      </c>
      <c r="R62" s="3">
        <f t="shared" si="30"/>
        <v>0</v>
      </c>
      <c r="S62" s="3">
        <f t="shared" si="30"/>
        <v>0</v>
      </c>
      <c r="T62" s="3">
        <f t="shared" si="30"/>
        <v>0</v>
      </c>
      <c r="U62" s="3">
        <f t="shared" si="30"/>
        <v>0</v>
      </c>
      <c r="V62" s="3">
        <f t="shared" si="30"/>
        <v>0</v>
      </c>
      <c r="W62" s="3">
        <f t="shared" si="30"/>
        <v>0</v>
      </c>
      <c r="X62" s="3">
        <f t="shared" si="30"/>
        <v>8512</v>
      </c>
    </row>
    <row r="63" spans="2:24">
      <c r="F63" s="3">
        <f t="shared" si="22"/>
        <v>0</v>
      </c>
      <c r="G63" s="3">
        <f t="shared" ref="G63:X63" si="31">$C50*G50</f>
        <v>0</v>
      </c>
      <c r="H63" s="3">
        <f t="shared" si="31"/>
        <v>0</v>
      </c>
      <c r="I63" s="3">
        <f t="shared" si="31"/>
        <v>0</v>
      </c>
      <c r="J63" s="3">
        <f t="shared" si="31"/>
        <v>0</v>
      </c>
      <c r="K63" s="3">
        <f t="shared" si="31"/>
        <v>0</v>
      </c>
      <c r="L63" s="3">
        <f t="shared" si="31"/>
        <v>0</v>
      </c>
      <c r="M63" s="3">
        <f t="shared" si="31"/>
        <v>224</v>
      </c>
      <c r="N63" s="3">
        <f t="shared" si="31"/>
        <v>560</v>
      </c>
      <c r="O63" s="3">
        <f t="shared" si="31"/>
        <v>1680</v>
      </c>
      <c r="P63" s="3">
        <f t="shared" si="31"/>
        <v>2016</v>
      </c>
      <c r="Q63" s="3">
        <f t="shared" si="31"/>
        <v>2016</v>
      </c>
      <c r="R63" s="3">
        <f t="shared" si="31"/>
        <v>2016</v>
      </c>
      <c r="S63" s="3">
        <f t="shared" si="31"/>
        <v>0</v>
      </c>
      <c r="T63" s="3">
        <f t="shared" si="31"/>
        <v>0</v>
      </c>
      <c r="U63" s="3">
        <f t="shared" si="31"/>
        <v>0</v>
      </c>
      <c r="V63" s="3">
        <f t="shared" si="31"/>
        <v>0</v>
      </c>
      <c r="W63" s="3">
        <f t="shared" si="31"/>
        <v>0</v>
      </c>
      <c r="X63" s="3">
        <f t="shared" si="31"/>
        <v>8512</v>
      </c>
    </row>
    <row r="64" spans="2:24">
      <c r="F64" s="3">
        <f t="shared" si="22"/>
        <v>0</v>
      </c>
      <c r="G64" s="3">
        <f t="shared" ref="G64:X64" si="32">$C51*G51</f>
        <v>0</v>
      </c>
      <c r="H64" s="3">
        <f t="shared" si="32"/>
        <v>0</v>
      </c>
      <c r="I64" s="3">
        <f t="shared" si="32"/>
        <v>0</v>
      </c>
      <c r="J64" s="3">
        <f t="shared" si="32"/>
        <v>0</v>
      </c>
      <c r="K64" s="3">
        <f t="shared" si="32"/>
        <v>0</v>
      </c>
      <c r="L64" s="3">
        <f t="shared" si="32"/>
        <v>0</v>
      </c>
      <c r="M64" s="3">
        <f t="shared" si="32"/>
        <v>0</v>
      </c>
      <c r="N64" s="3">
        <f t="shared" si="32"/>
        <v>224</v>
      </c>
      <c r="O64" s="3">
        <f t="shared" si="32"/>
        <v>560</v>
      </c>
      <c r="P64" s="3">
        <f t="shared" si="32"/>
        <v>1680</v>
      </c>
      <c r="Q64" s="3">
        <f t="shared" si="32"/>
        <v>2016</v>
      </c>
      <c r="R64" s="3">
        <f t="shared" si="32"/>
        <v>2016</v>
      </c>
      <c r="S64" s="3">
        <f t="shared" si="32"/>
        <v>2016</v>
      </c>
      <c r="T64" s="3">
        <f t="shared" si="32"/>
        <v>0</v>
      </c>
      <c r="U64" s="3">
        <f t="shared" si="32"/>
        <v>0</v>
      </c>
      <c r="V64" s="3">
        <f t="shared" si="32"/>
        <v>0</v>
      </c>
      <c r="W64" s="3">
        <f t="shared" si="32"/>
        <v>0</v>
      </c>
      <c r="X64" s="3">
        <f t="shared" si="32"/>
        <v>8512</v>
      </c>
    </row>
    <row r="65" spans="2:24">
      <c r="I65" s="41"/>
    </row>
    <row r="68" spans="2:24" ht="15" thickBot="1"/>
    <row r="69" spans="2:24">
      <c r="D69" s="17" t="s">
        <v>53</v>
      </c>
      <c r="E69" s="45">
        <v>0</v>
      </c>
      <c r="F69" s="45">
        <f>SUM(F56:F64)</f>
        <v>3072</v>
      </c>
      <c r="G69" s="45">
        <f t="shared" ref="G69:W69" si="33">SUM(G56:G64)</f>
        <v>8352</v>
      </c>
      <c r="H69" s="45">
        <f t="shared" si="33"/>
        <v>16952</v>
      </c>
      <c r="I69" s="45">
        <f t="shared" si="33"/>
        <v>25012</v>
      </c>
      <c r="J69" s="45">
        <f>SUM(J56:J64)</f>
        <v>27788</v>
      </c>
      <c r="K69" s="45">
        <f t="shared" si="33"/>
        <v>35448</v>
      </c>
      <c r="L69" s="45">
        <f t="shared" si="33"/>
        <v>26532</v>
      </c>
      <c r="M69" s="45">
        <f t="shared" si="33"/>
        <v>23112</v>
      </c>
      <c r="N69" s="45">
        <f t="shared" si="33"/>
        <v>16292</v>
      </c>
      <c r="O69" s="45">
        <f t="shared" si="33"/>
        <v>11424</v>
      </c>
      <c r="P69" s="45">
        <f t="shared" si="33"/>
        <v>10304</v>
      </c>
      <c r="Q69" s="45">
        <f t="shared" si="33"/>
        <v>7280</v>
      </c>
      <c r="R69" s="45">
        <f t="shared" si="33"/>
        <v>4032</v>
      </c>
      <c r="S69" s="45">
        <f t="shared" si="33"/>
        <v>2016</v>
      </c>
      <c r="T69" s="45">
        <f t="shared" si="33"/>
        <v>0</v>
      </c>
      <c r="U69" s="45">
        <f t="shared" si="33"/>
        <v>0</v>
      </c>
      <c r="V69" s="45">
        <f t="shared" si="33"/>
        <v>0</v>
      </c>
      <c r="W69" s="45">
        <f t="shared" si="33"/>
        <v>0</v>
      </c>
      <c r="X69" s="53">
        <f>SUM(F69:W69)</f>
        <v>217616</v>
      </c>
    </row>
    <row r="70" spans="2:24">
      <c r="D70" s="18" t="s">
        <v>54</v>
      </c>
      <c r="E70" s="43">
        <v>0</v>
      </c>
      <c r="F70" s="43">
        <v>0</v>
      </c>
      <c r="G70" s="43">
        <v>0</v>
      </c>
      <c r="H70" s="43">
        <v>0</v>
      </c>
      <c r="I70" s="43">
        <v>500</v>
      </c>
      <c r="J70" s="43">
        <f>J43*0.05*500</f>
        <v>575.00000000000011</v>
      </c>
      <c r="K70" s="43">
        <f t="shared" ref="K70:W70" si="34">K43*0.05*500</f>
        <v>750</v>
      </c>
      <c r="L70" s="43">
        <f t="shared" si="34"/>
        <v>275</v>
      </c>
      <c r="M70" s="43">
        <f t="shared" si="34"/>
        <v>0</v>
      </c>
      <c r="N70" s="43">
        <f t="shared" si="34"/>
        <v>0</v>
      </c>
      <c r="O70" s="43">
        <f t="shared" si="34"/>
        <v>0</v>
      </c>
      <c r="P70" s="43">
        <f t="shared" si="34"/>
        <v>0</v>
      </c>
      <c r="Q70" s="43">
        <f t="shared" si="34"/>
        <v>0</v>
      </c>
      <c r="R70" s="43">
        <f t="shared" si="34"/>
        <v>0</v>
      </c>
      <c r="S70" s="43">
        <f t="shared" si="34"/>
        <v>0</v>
      </c>
      <c r="T70" s="43">
        <f t="shared" si="34"/>
        <v>0</v>
      </c>
      <c r="U70" s="43">
        <f t="shared" si="34"/>
        <v>0</v>
      </c>
      <c r="V70" s="43">
        <f t="shared" si="34"/>
        <v>0</v>
      </c>
      <c r="W70" s="43">
        <f t="shared" si="34"/>
        <v>0</v>
      </c>
      <c r="X70" s="50">
        <f>SUM(F70:W70)</f>
        <v>2100</v>
      </c>
    </row>
    <row r="71" spans="2:24" ht="15" thickBot="1">
      <c r="D71" s="21" t="s">
        <v>55</v>
      </c>
      <c r="E71" s="44">
        <f>E69+E70</f>
        <v>0</v>
      </c>
      <c r="F71" s="44">
        <f t="shared" ref="F71:W71" si="35">F69+F70</f>
        <v>3072</v>
      </c>
      <c r="G71" s="44">
        <f t="shared" si="35"/>
        <v>8352</v>
      </c>
      <c r="H71" s="44">
        <f t="shared" si="35"/>
        <v>16952</v>
      </c>
      <c r="I71" s="44">
        <f t="shared" si="35"/>
        <v>25512</v>
      </c>
      <c r="J71" s="44">
        <f t="shared" si="35"/>
        <v>28363</v>
      </c>
      <c r="K71" s="44">
        <f t="shared" si="35"/>
        <v>36198</v>
      </c>
      <c r="L71" s="44">
        <f t="shared" si="35"/>
        <v>26807</v>
      </c>
      <c r="M71" s="44">
        <f t="shared" si="35"/>
        <v>23112</v>
      </c>
      <c r="N71" s="44">
        <f t="shared" si="35"/>
        <v>16292</v>
      </c>
      <c r="O71" s="44">
        <f t="shared" si="35"/>
        <v>11424</v>
      </c>
      <c r="P71" s="44">
        <f t="shared" si="35"/>
        <v>10304</v>
      </c>
      <c r="Q71" s="44">
        <f t="shared" si="35"/>
        <v>7280</v>
      </c>
      <c r="R71" s="44">
        <f t="shared" si="35"/>
        <v>4032</v>
      </c>
      <c r="S71" s="44">
        <f t="shared" si="35"/>
        <v>2016</v>
      </c>
      <c r="T71" s="44">
        <f t="shared" si="35"/>
        <v>0</v>
      </c>
      <c r="U71" s="44">
        <f t="shared" si="35"/>
        <v>0</v>
      </c>
      <c r="V71" s="44">
        <f t="shared" si="35"/>
        <v>0</v>
      </c>
      <c r="W71" s="44">
        <f t="shared" si="35"/>
        <v>0</v>
      </c>
      <c r="X71" s="51">
        <f t="shared" ref="X71" si="36">X69+X70</f>
        <v>219716</v>
      </c>
    </row>
    <row r="72" spans="2:24">
      <c r="D72" s="38"/>
      <c r="E72" s="3">
        <v>0</v>
      </c>
      <c r="F72" s="42">
        <v>3072</v>
      </c>
      <c r="G72" s="42">
        <v>1136</v>
      </c>
      <c r="H72" s="42">
        <v>24156</v>
      </c>
      <c r="I72" s="42">
        <v>25300</v>
      </c>
      <c r="J72" s="38">
        <v>26752</v>
      </c>
      <c r="K72" s="2">
        <f>K71</f>
        <v>36198</v>
      </c>
      <c r="L72" s="2">
        <f t="shared" ref="L72:X72" si="37">L71</f>
        <v>26807</v>
      </c>
      <c r="M72" s="2">
        <f t="shared" si="37"/>
        <v>23112</v>
      </c>
      <c r="N72" s="2">
        <f t="shared" si="37"/>
        <v>16292</v>
      </c>
      <c r="O72" s="2">
        <f t="shared" si="37"/>
        <v>11424</v>
      </c>
      <c r="P72" s="2">
        <f t="shared" si="37"/>
        <v>10304</v>
      </c>
      <c r="Q72" s="2">
        <f t="shared" si="37"/>
        <v>7280</v>
      </c>
      <c r="R72" s="2">
        <f t="shared" si="37"/>
        <v>4032</v>
      </c>
      <c r="S72" s="2">
        <f t="shared" si="37"/>
        <v>2016</v>
      </c>
      <c r="T72" s="2">
        <f t="shared" si="37"/>
        <v>0</v>
      </c>
      <c r="U72" s="2">
        <f t="shared" si="37"/>
        <v>0</v>
      </c>
      <c r="V72" s="2">
        <f t="shared" si="37"/>
        <v>0</v>
      </c>
      <c r="W72" s="2">
        <f t="shared" si="37"/>
        <v>0</v>
      </c>
      <c r="X72" s="38">
        <f t="shared" si="37"/>
        <v>219716</v>
      </c>
    </row>
    <row r="74" spans="2:24" ht="21">
      <c r="M74" s="4" t="s">
        <v>56</v>
      </c>
    </row>
    <row r="75" spans="2:24">
      <c r="J75" s="61">
        <v>0</v>
      </c>
    </row>
    <row r="76" spans="2:24">
      <c r="B76" s="2" t="s">
        <v>4</v>
      </c>
      <c r="C76" s="2" t="s">
        <v>5</v>
      </c>
      <c r="F76" s="22" t="s">
        <v>7</v>
      </c>
      <c r="G76" s="22" t="s">
        <v>8</v>
      </c>
      <c r="H76" s="22" t="s">
        <v>9</v>
      </c>
      <c r="I76" s="15" t="s">
        <v>10</v>
      </c>
      <c r="J76" s="15" t="s">
        <v>11</v>
      </c>
      <c r="K76" s="15" t="s">
        <v>12</v>
      </c>
      <c r="L76" s="15" t="s">
        <v>13</v>
      </c>
      <c r="M76" s="15" t="s">
        <v>14</v>
      </c>
      <c r="N76" s="15" t="s">
        <v>15</v>
      </c>
      <c r="O76" s="15" t="s">
        <v>16</v>
      </c>
      <c r="P76" s="15" t="s">
        <v>17</v>
      </c>
      <c r="Q76" s="15" t="s">
        <v>18</v>
      </c>
      <c r="R76" s="22" t="s">
        <v>19</v>
      </c>
      <c r="S76" s="22" t="s">
        <v>20</v>
      </c>
      <c r="T76" s="22" t="s">
        <v>21</v>
      </c>
      <c r="U76" s="22" t="s">
        <v>22</v>
      </c>
      <c r="V76" s="22" t="s">
        <v>23</v>
      </c>
      <c r="W76" s="22" t="s">
        <v>24</v>
      </c>
    </row>
    <row r="77" spans="2:24">
      <c r="B77" s="3" t="s">
        <v>27</v>
      </c>
      <c r="C77" s="23">
        <v>591</v>
      </c>
      <c r="D77" s="3" t="s">
        <v>57</v>
      </c>
      <c r="I77" s="1"/>
      <c r="J77" s="1"/>
      <c r="K77" s="35">
        <v>43</v>
      </c>
      <c r="L77" s="5">
        <v>17</v>
      </c>
      <c r="M77" s="1"/>
      <c r="N77" s="1"/>
      <c r="O77" s="1"/>
      <c r="P77" s="1"/>
      <c r="Q77" s="1"/>
      <c r="X77" s="25">
        <f t="shared" ref="X77:X88" si="38">SUM(I77:W77)</f>
        <v>60</v>
      </c>
    </row>
    <row r="78" spans="2:24">
      <c r="B78" s="3" t="s">
        <v>29</v>
      </c>
      <c r="C78" s="3">
        <v>291</v>
      </c>
      <c r="D78" s="23">
        <f>60*C77</f>
        <v>35460</v>
      </c>
      <c r="E78" s="23"/>
      <c r="I78" s="1"/>
      <c r="J78" s="1"/>
      <c r="K78" s="1"/>
      <c r="L78" s="35">
        <v>43</v>
      </c>
      <c r="M78" s="5">
        <v>17</v>
      </c>
      <c r="N78" s="1"/>
      <c r="O78" s="1"/>
      <c r="P78" s="1"/>
      <c r="Q78" s="1"/>
      <c r="X78" s="25">
        <f t="shared" si="38"/>
        <v>60</v>
      </c>
    </row>
    <row r="79" spans="2:24">
      <c r="B79" s="3" t="s">
        <v>31</v>
      </c>
      <c r="C79" s="3">
        <v>291</v>
      </c>
      <c r="D79" s="23">
        <f>60*C78*5</f>
        <v>87300</v>
      </c>
      <c r="E79" s="23"/>
      <c r="I79" s="1"/>
      <c r="J79" s="1"/>
      <c r="K79" s="1"/>
      <c r="L79" s="1"/>
      <c r="M79" s="35">
        <v>43</v>
      </c>
      <c r="N79" s="5">
        <v>17</v>
      </c>
      <c r="O79" s="1"/>
      <c r="P79" s="1"/>
      <c r="Q79" s="1"/>
      <c r="X79" s="25">
        <f t="shared" si="38"/>
        <v>60</v>
      </c>
    </row>
    <row r="80" spans="2:24">
      <c r="B80" s="3" t="s">
        <v>33</v>
      </c>
      <c r="C80" s="3">
        <v>291</v>
      </c>
      <c r="D80" s="23">
        <f>18*C79*3</f>
        <v>15714</v>
      </c>
      <c r="E80" s="23"/>
      <c r="I80" s="1"/>
      <c r="J80" s="1"/>
      <c r="K80" s="1"/>
      <c r="L80" s="1"/>
      <c r="M80" s="1"/>
      <c r="N80" s="35">
        <v>43</v>
      </c>
      <c r="O80" s="5">
        <v>17</v>
      </c>
      <c r="P80" s="1"/>
      <c r="Q80" s="1"/>
      <c r="X80" s="25">
        <f t="shared" si="38"/>
        <v>60</v>
      </c>
    </row>
    <row r="81" spans="2:24">
      <c r="B81" s="3" t="s">
        <v>34</v>
      </c>
      <c r="C81" s="3">
        <v>291</v>
      </c>
      <c r="D81" s="23">
        <f>SUM(D78:D80)</f>
        <v>138474</v>
      </c>
      <c r="E81" s="23" t="s">
        <v>58</v>
      </c>
      <c r="I81" s="1"/>
      <c r="J81" s="1"/>
      <c r="K81" s="1"/>
      <c r="L81" s="1"/>
      <c r="M81" s="1"/>
      <c r="N81" s="1"/>
      <c r="O81" s="35">
        <v>43</v>
      </c>
      <c r="P81" s="5">
        <v>17</v>
      </c>
      <c r="Q81" s="1"/>
      <c r="X81" s="25">
        <f t="shared" si="38"/>
        <v>60</v>
      </c>
    </row>
    <row r="82" spans="2:24">
      <c r="B82" s="3" t="s">
        <v>35</v>
      </c>
      <c r="C82" s="3">
        <v>291</v>
      </c>
      <c r="D82" s="23">
        <v>1500</v>
      </c>
      <c r="E82" s="23" t="s">
        <v>59</v>
      </c>
      <c r="I82" s="1"/>
      <c r="J82" s="1"/>
      <c r="K82" s="1"/>
      <c r="L82" s="1"/>
      <c r="M82" s="1"/>
      <c r="N82" s="1"/>
      <c r="O82" s="1"/>
      <c r="P82" s="35">
        <v>43</v>
      </c>
      <c r="Q82" s="5">
        <v>17</v>
      </c>
      <c r="X82" s="25">
        <f t="shared" si="38"/>
        <v>60</v>
      </c>
    </row>
    <row r="83" spans="2:24">
      <c r="B83" s="3" t="s">
        <v>36</v>
      </c>
      <c r="C83" s="3">
        <v>291</v>
      </c>
      <c r="D83" s="40">
        <f>D81+D82</f>
        <v>139974</v>
      </c>
      <c r="E83" s="3" t="s">
        <v>43</v>
      </c>
      <c r="F83" s="23"/>
      <c r="I83" s="1"/>
      <c r="J83" s="1"/>
      <c r="K83" s="1"/>
      <c r="L83" s="1"/>
      <c r="M83" s="1"/>
      <c r="N83" s="1"/>
      <c r="O83" s="1"/>
      <c r="P83" s="1"/>
      <c r="Q83" s="35">
        <v>18</v>
      </c>
      <c r="R83" s="77">
        <v>0</v>
      </c>
      <c r="X83" s="25">
        <f t="shared" si="38"/>
        <v>18</v>
      </c>
    </row>
    <row r="84" spans="2:24">
      <c r="B84" s="3" t="s">
        <v>37</v>
      </c>
      <c r="C84" s="3">
        <v>291</v>
      </c>
      <c r="P84" s="1"/>
      <c r="Q84" s="1"/>
      <c r="R84" s="36">
        <v>18</v>
      </c>
      <c r="S84" s="77">
        <v>0</v>
      </c>
      <c r="X84" s="25">
        <f t="shared" si="38"/>
        <v>18</v>
      </c>
    </row>
    <row r="85" spans="2:24">
      <c r="B85" s="3" t="s">
        <v>38</v>
      </c>
      <c r="C85" s="3">
        <v>291</v>
      </c>
      <c r="Q85" s="1"/>
      <c r="R85" s="1"/>
      <c r="S85" s="36">
        <v>18</v>
      </c>
      <c r="X85" s="25">
        <f t="shared" si="38"/>
        <v>18</v>
      </c>
    </row>
    <row r="86" spans="2:24">
      <c r="R86" s="1"/>
      <c r="S86" s="1"/>
      <c r="X86" s="25">
        <f t="shared" si="38"/>
        <v>0</v>
      </c>
    </row>
    <row r="87" spans="2:24">
      <c r="E87" s="3">
        <f>SUM(E74:E86)</f>
        <v>0</v>
      </c>
      <c r="F87" s="3">
        <f t="shared" ref="F87:W87" si="39">SUM(F74:F86)</f>
        <v>0</v>
      </c>
      <c r="G87" s="3">
        <f t="shared" si="39"/>
        <v>0</v>
      </c>
      <c r="H87" s="3">
        <f t="shared" si="39"/>
        <v>0</v>
      </c>
      <c r="I87" s="3">
        <f t="shared" si="39"/>
        <v>0</v>
      </c>
      <c r="J87" s="3">
        <f t="shared" si="39"/>
        <v>0</v>
      </c>
      <c r="K87" s="3">
        <f t="shared" si="39"/>
        <v>43</v>
      </c>
      <c r="L87" s="3">
        <f t="shared" si="39"/>
        <v>60</v>
      </c>
      <c r="M87" s="3">
        <f t="shared" si="39"/>
        <v>60</v>
      </c>
      <c r="N87" s="3">
        <f t="shared" si="39"/>
        <v>60</v>
      </c>
      <c r="O87" s="3">
        <f t="shared" si="39"/>
        <v>60</v>
      </c>
      <c r="P87" s="3">
        <f t="shared" si="39"/>
        <v>60</v>
      </c>
      <c r="Q87" s="3">
        <f t="shared" si="39"/>
        <v>35</v>
      </c>
      <c r="R87" s="3">
        <f t="shared" si="39"/>
        <v>18</v>
      </c>
      <c r="S87" s="3">
        <f t="shared" si="39"/>
        <v>18</v>
      </c>
      <c r="T87" s="3">
        <f t="shared" si="39"/>
        <v>0</v>
      </c>
      <c r="U87" s="3">
        <f t="shared" si="39"/>
        <v>0</v>
      </c>
      <c r="V87" s="3">
        <f t="shared" si="39"/>
        <v>0</v>
      </c>
      <c r="W87" s="3">
        <f t="shared" si="39"/>
        <v>0</v>
      </c>
      <c r="X87" s="25">
        <f t="shared" si="38"/>
        <v>414</v>
      </c>
    </row>
    <row r="88" spans="2:24" ht="12.6" customHeight="1">
      <c r="T88" s="1"/>
      <c r="U88" s="1"/>
      <c r="X88" s="25">
        <f t="shared" si="38"/>
        <v>0</v>
      </c>
    </row>
    <row r="89" spans="2:24" ht="15" thickBot="1">
      <c r="B89" s="3" t="s">
        <v>54</v>
      </c>
      <c r="C89" s="3">
        <v>500</v>
      </c>
      <c r="U89" s="3">
        <f>U88*C78</f>
        <v>0</v>
      </c>
      <c r="X89" s="25">
        <f>SUM(I89:U89)</f>
        <v>0</v>
      </c>
    </row>
    <row r="90" spans="2:24">
      <c r="E90" s="17">
        <v>0</v>
      </c>
      <c r="F90" s="20"/>
      <c r="G90" s="20"/>
      <c r="H90" s="20"/>
      <c r="I90" s="20"/>
      <c r="J90" s="20">
        <f>J77*C77</f>
        <v>0</v>
      </c>
      <c r="K90" s="20">
        <f>K77*C77</f>
        <v>25413</v>
      </c>
      <c r="L90" s="20">
        <f>(L77*C77)+(L78*C78)</f>
        <v>22560</v>
      </c>
      <c r="M90" s="20">
        <f>(M78+M79)*C78</f>
        <v>17460</v>
      </c>
      <c r="N90" s="20">
        <f>(N79+N80)*C78</f>
        <v>17460</v>
      </c>
      <c r="O90" s="20">
        <f>(O81+O80)*C78</f>
        <v>17460</v>
      </c>
      <c r="P90" s="20">
        <f>(P82+P81)*C78</f>
        <v>17460</v>
      </c>
      <c r="Q90" s="20">
        <f>(Q83+Q82)*C78</f>
        <v>10185</v>
      </c>
      <c r="R90" s="20">
        <f>(R84+R83)*C78</f>
        <v>5238</v>
      </c>
      <c r="S90" s="20">
        <f>(S85+S84)*C78</f>
        <v>5238</v>
      </c>
      <c r="T90" s="55"/>
      <c r="U90" s="55"/>
      <c r="V90" s="55"/>
      <c r="W90" s="55"/>
      <c r="X90" s="49">
        <f>SUM(I90:U90)</f>
        <v>138474</v>
      </c>
    </row>
    <row r="91" spans="2:24">
      <c r="D91" s="3" t="s">
        <v>60</v>
      </c>
      <c r="E91" s="18">
        <v>0</v>
      </c>
      <c r="K91" s="3">
        <f>30*0.05*500</f>
        <v>750</v>
      </c>
      <c r="L91" s="3">
        <f>30*0.05*500</f>
        <v>750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X91" s="56">
        <f>SUM(I91:U91)</f>
        <v>1500</v>
      </c>
    </row>
    <row r="92" spans="2:24" ht="15" thickBot="1">
      <c r="D92" s="2" t="s">
        <v>61</v>
      </c>
      <c r="E92" s="21">
        <v>0</v>
      </c>
      <c r="F92" s="57"/>
      <c r="G92" s="57"/>
      <c r="H92" s="57"/>
      <c r="I92" s="57"/>
      <c r="J92" s="19">
        <f>J90+J91</f>
        <v>0</v>
      </c>
      <c r="K92" s="19">
        <f t="shared" ref="K92:S92" si="40">K90+K91</f>
        <v>26163</v>
      </c>
      <c r="L92" s="19">
        <f t="shared" si="40"/>
        <v>23310</v>
      </c>
      <c r="M92" s="19">
        <f t="shared" si="40"/>
        <v>17460</v>
      </c>
      <c r="N92" s="19">
        <f t="shared" si="40"/>
        <v>17460</v>
      </c>
      <c r="O92" s="19">
        <f t="shared" si="40"/>
        <v>17460</v>
      </c>
      <c r="P92" s="19">
        <f t="shared" si="40"/>
        <v>17460</v>
      </c>
      <c r="Q92" s="19">
        <f t="shared" si="40"/>
        <v>10185</v>
      </c>
      <c r="R92" s="19">
        <f t="shared" si="40"/>
        <v>5238</v>
      </c>
      <c r="S92" s="19">
        <f t="shared" si="40"/>
        <v>5238</v>
      </c>
      <c r="T92" s="19">
        <f t="shared" ref="T92:V92" si="41">T90+T91</f>
        <v>0</v>
      </c>
      <c r="U92" s="19">
        <f t="shared" si="41"/>
        <v>0</v>
      </c>
      <c r="V92" s="19">
        <f t="shared" si="41"/>
        <v>0</v>
      </c>
      <c r="W92" s="57"/>
      <c r="X92" s="51">
        <f>X90+X91</f>
        <v>139974</v>
      </c>
    </row>
    <row r="93" spans="2:24" ht="15" thickBot="1"/>
    <row r="94" spans="2:24" ht="15" thickBot="1">
      <c r="D94" s="46" t="s">
        <v>62</v>
      </c>
      <c r="E94" s="47">
        <f t="shared" ref="E94:X94" si="42">E38+E71+E92</f>
        <v>7640</v>
      </c>
      <c r="F94" s="47">
        <f t="shared" si="42"/>
        <v>16588</v>
      </c>
      <c r="G94" s="47">
        <f t="shared" si="42"/>
        <v>60932</v>
      </c>
      <c r="H94" s="47">
        <f t="shared" si="42"/>
        <v>104796</v>
      </c>
      <c r="I94" s="47">
        <f t="shared" si="42"/>
        <v>160652</v>
      </c>
      <c r="J94" s="47">
        <f t="shared" si="42"/>
        <v>183707</v>
      </c>
      <c r="K94" s="47">
        <f t="shared" si="42"/>
        <v>261512</v>
      </c>
      <c r="L94" s="47">
        <f t="shared" si="42"/>
        <v>276760</v>
      </c>
      <c r="M94" s="47">
        <f t="shared" si="42"/>
        <v>294767</v>
      </c>
      <c r="N94" s="47">
        <f t="shared" si="42"/>
        <v>266884</v>
      </c>
      <c r="O94" s="47">
        <f t="shared" si="42"/>
        <v>219096</v>
      </c>
      <c r="P94" s="47">
        <f t="shared" si="42"/>
        <v>194084</v>
      </c>
      <c r="Q94" s="47">
        <f t="shared" si="42"/>
        <v>281417</v>
      </c>
      <c r="R94" s="47">
        <f t="shared" si="42"/>
        <v>199902</v>
      </c>
      <c r="S94" s="47">
        <f t="shared" si="42"/>
        <v>98622</v>
      </c>
      <c r="T94" s="47">
        <f t="shared" si="42"/>
        <v>22560</v>
      </c>
      <c r="U94" s="47">
        <f t="shared" si="42"/>
        <v>0</v>
      </c>
      <c r="V94" s="47">
        <f t="shared" si="42"/>
        <v>0</v>
      </c>
      <c r="W94" s="47">
        <f t="shared" si="42"/>
        <v>0</v>
      </c>
      <c r="X94" s="54">
        <f t="shared" si="42"/>
        <v>2649919</v>
      </c>
    </row>
    <row r="95" spans="2:24">
      <c r="D95" s="38" t="s">
        <v>63</v>
      </c>
      <c r="E95" s="38">
        <f>E39+E72</f>
        <v>7800</v>
      </c>
      <c r="F95" s="38">
        <f>F39+F72</f>
        <v>14722</v>
      </c>
      <c r="G95" s="38">
        <f>G39+G72</f>
        <v>21936</v>
      </c>
      <c r="H95" s="38">
        <f>H39+H72</f>
        <v>137806</v>
      </c>
      <c r="I95" s="38">
        <f>I39+I72</f>
        <v>157100</v>
      </c>
      <c r="J95" s="38">
        <v>177000</v>
      </c>
      <c r="K95" s="58">
        <f>K94</f>
        <v>261512</v>
      </c>
      <c r="L95" s="58">
        <f t="shared" ref="L95:U95" si="43">L94</f>
        <v>276760</v>
      </c>
      <c r="M95" s="58">
        <f t="shared" si="43"/>
        <v>294767</v>
      </c>
      <c r="N95" s="58">
        <f t="shared" si="43"/>
        <v>266884</v>
      </c>
      <c r="O95" s="58">
        <f t="shared" si="43"/>
        <v>219096</v>
      </c>
      <c r="P95" s="58">
        <f t="shared" si="43"/>
        <v>194084</v>
      </c>
      <c r="Q95" s="58">
        <f t="shared" si="43"/>
        <v>281417</v>
      </c>
      <c r="R95" s="58">
        <f t="shared" si="43"/>
        <v>199902</v>
      </c>
      <c r="S95" s="58">
        <f t="shared" si="43"/>
        <v>98622</v>
      </c>
      <c r="T95" s="58">
        <f t="shared" si="43"/>
        <v>22560</v>
      </c>
      <c r="U95" s="58">
        <f t="shared" si="43"/>
        <v>0</v>
      </c>
      <c r="V95" s="38"/>
      <c r="W95" s="38"/>
      <c r="X95" s="52">
        <f>SUM(E95:W95)</f>
        <v>2631968</v>
      </c>
    </row>
    <row r="96" spans="2:24">
      <c r="C96" s="3" t="s">
        <v>64</v>
      </c>
      <c r="J96" s="3">
        <f>J94-J92</f>
        <v>183707</v>
      </c>
    </row>
    <row r="97" spans="1:24" ht="15" thickBot="1">
      <c r="F97" s="37"/>
      <c r="I97" s="37"/>
    </row>
    <row r="98" spans="1:24">
      <c r="A98" s="69" t="s">
        <v>65</v>
      </c>
      <c r="B98" s="55"/>
      <c r="C98" s="55"/>
      <c r="D98" s="73">
        <f>X94</f>
        <v>2649919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</row>
    <row r="99" spans="1:24">
      <c r="A99" s="18"/>
      <c r="B99" s="25" t="s">
        <v>66</v>
      </c>
      <c r="D99" s="74">
        <f>SUM(E95:L95)</f>
        <v>1054636</v>
      </c>
      <c r="I99" s="37"/>
    </row>
    <row r="100" spans="1:24">
      <c r="A100" s="18"/>
      <c r="B100" s="70" t="s">
        <v>67</v>
      </c>
      <c r="C100" s="2"/>
      <c r="D100" s="74">
        <f>SUM(E95:O95)</f>
        <v>1835383</v>
      </c>
      <c r="E100" s="2"/>
    </row>
    <row r="101" spans="1:24" ht="15" thickBot="1">
      <c r="A101" s="71"/>
      <c r="B101" s="72" t="s">
        <v>68</v>
      </c>
      <c r="C101" s="19"/>
      <c r="D101" s="75">
        <f>SUM(E95:V95)</f>
        <v>2631968</v>
      </c>
      <c r="E101" s="2" t="s">
        <v>69</v>
      </c>
    </row>
    <row r="105" spans="1:24">
      <c r="K105" s="23"/>
      <c r="L105" s="23"/>
      <c r="M105" s="23"/>
    </row>
    <row r="107" spans="1:24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4"/>
    </row>
  </sheetData>
  <phoneticPr fontId="3" type="noConversion"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8B06E-E8DC-4759-ADB8-AC499932A544}">
  <dimension ref="A1:Q15"/>
  <sheetViews>
    <sheetView workbookViewId="0">
      <selection activeCell="T11" sqref="T11"/>
    </sheetView>
  </sheetViews>
  <sheetFormatPr defaultRowHeight="14.45"/>
  <cols>
    <col min="1" max="1" width="30.5703125" customWidth="1"/>
    <col min="2" max="16" width="2.85546875" bestFit="1" customWidth="1"/>
    <col min="17" max="17" width="3.140625" bestFit="1" customWidth="1"/>
  </cols>
  <sheetData>
    <row r="1" spans="1:17"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</row>
    <row r="2" spans="1:17">
      <c r="B2" s="97"/>
      <c r="C2" s="98"/>
      <c r="D2" s="99"/>
      <c r="E2" s="100"/>
      <c r="F2" s="101"/>
      <c r="G2" s="102"/>
      <c r="H2" s="103"/>
      <c r="I2" s="104"/>
      <c r="J2" s="105"/>
      <c r="K2" s="106"/>
      <c r="L2" s="94"/>
      <c r="M2" s="94"/>
      <c r="N2" s="94"/>
      <c r="O2" s="94"/>
      <c r="P2" s="94"/>
      <c r="Q2" s="94"/>
    </row>
    <row r="3" spans="1:17">
      <c r="B3" s="93"/>
      <c r="C3" s="107"/>
      <c r="D3" s="108"/>
      <c r="E3" s="109"/>
      <c r="F3" s="110"/>
      <c r="G3" s="111"/>
      <c r="H3" s="103"/>
      <c r="I3" s="104"/>
      <c r="J3" s="105"/>
      <c r="K3" s="95"/>
      <c r="L3" s="95"/>
      <c r="M3" s="95"/>
      <c r="N3" s="95"/>
      <c r="O3" s="95"/>
      <c r="P3" s="95"/>
      <c r="Q3" s="93"/>
    </row>
    <row r="4" spans="1:17">
      <c r="B4" s="93"/>
      <c r="C4" s="93"/>
      <c r="D4" s="93"/>
      <c r="E4" s="93"/>
      <c r="F4" s="93"/>
      <c r="G4" s="93"/>
      <c r="H4" s="96"/>
      <c r="I4" s="96"/>
      <c r="J4" s="96"/>
      <c r="K4" s="96"/>
      <c r="L4" s="96"/>
      <c r="M4" s="96"/>
      <c r="N4" s="96"/>
      <c r="O4" s="96"/>
      <c r="P4" s="96"/>
      <c r="Q4" s="93"/>
    </row>
    <row r="5" spans="1:17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</row>
    <row r="7" spans="1:17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</row>
    <row r="8" spans="1:17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1:17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</row>
    <row r="10" spans="1:17" ht="15.6">
      <c r="A10" s="127" t="s">
        <v>70</v>
      </c>
      <c r="B10" s="128">
        <v>2022</v>
      </c>
      <c r="C10" s="129"/>
      <c r="D10" s="129"/>
      <c r="E10" s="128">
        <v>2023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93"/>
    </row>
    <row r="11" spans="1:17" ht="21.6">
      <c r="A11" s="127"/>
      <c r="B11" s="112" t="s">
        <v>71</v>
      </c>
      <c r="C11" s="112" t="s">
        <v>72</v>
      </c>
      <c r="D11" s="112" t="s">
        <v>73</v>
      </c>
      <c r="E11" s="112" t="s">
        <v>74</v>
      </c>
      <c r="F11" s="112" t="s">
        <v>75</v>
      </c>
      <c r="G11" s="112" t="s">
        <v>76</v>
      </c>
      <c r="H11" s="112" t="s">
        <v>77</v>
      </c>
      <c r="I11" s="112" t="s">
        <v>78</v>
      </c>
      <c r="J11" s="112" t="s">
        <v>79</v>
      </c>
      <c r="K11" s="112" t="s">
        <v>80</v>
      </c>
      <c r="L11" s="112" t="s">
        <v>81</v>
      </c>
      <c r="M11" s="112" t="s">
        <v>82</v>
      </c>
      <c r="N11" s="112" t="s">
        <v>71</v>
      </c>
      <c r="O11" s="112" t="s">
        <v>72</v>
      </c>
      <c r="P11" s="112" t="s">
        <v>73</v>
      </c>
      <c r="Q11" s="93"/>
    </row>
    <row r="12" spans="1:17">
      <c r="A12" s="113" t="s">
        <v>83</v>
      </c>
      <c r="B12" s="114"/>
      <c r="C12" s="114"/>
      <c r="D12" s="114"/>
      <c r="E12" s="114"/>
      <c r="F12" s="114"/>
      <c r="G12" s="114"/>
      <c r="H12" s="115"/>
      <c r="I12" s="115"/>
      <c r="J12" s="115"/>
      <c r="K12" s="115"/>
      <c r="L12" s="116"/>
      <c r="M12" s="116"/>
      <c r="N12" s="116"/>
      <c r="O12" s="116"/>
      <c r="P12" s="116"/>
      <c r="Q12" s="93"/>
    </row>
    <row r="13" spans="1:17" ht="15.6">
      <c r="A13" s="117" t="s">
        <v>84</v>
      </c>
      <c r="B13" s="118"/>
      <c r="C13" s="119"/>
      <c r="D13" s="119"/>
      <c r="E13" s="119"/>
      <c r="F13" s="119"/>
      <c r="G13" s="119"/>
      <c r="H13" s="119"/>
      <c r="I13" s="119"/>
      <c r="J13" s="120"/>
      <c r="K13" s="120"/>
      <c r="L13" s="120"/>
      <c r="M13" s="120"/>
      <c r="N13" s="120"/>
      <c r="O13" s="120"/>
      <c r="P13" s="120"/>
      <c r="Q13" s="93"/>
    </row>
    <row r="14" spans="1:17">
      <c r="A14" s="117" t="s">
        <v>85</v>
      </c>
      <c r="B14" s="118"/>
      <c r="C14" s="118"/>
      <c r="D14" s="118"/>
      <c r="E14" s="118"/>
      <c r="F14" s="121"/>
      <c r="G14" s="121"/>
      <c r="H14" s="121"/>
      <c r="I14" s="121"/>
      <c r="J14" s="122"/>
      <c r="K14" s="122"/>
      <c r="L14" s="122"/>
      <c r="M14" s="122"/>
      <c r="N14" s="122"/>
      <c r="O14" s="122"/>
      <c r="P14" s="122"/>
      <c r="Q14" s="93"/>
    </row>
    <row r="15" spans="1:17">
      <c r="A15" s="117" t="s">
        <v>86</v>
      </c>
      <c r="B15" s="123"/>
      <c r="C15" s="123"/>
      <c r="D15" s="123"/>
      <c r="E15" s="123"/>
      <c r="F15" s="123"/>
      <c r="G15" s="123"/>
      <c r="H15" s="123"/>
      <c r="I15" s="123"/>
      <c r="J15" s="124"/>
      <c r="K15" s="124"/>
      <c r="L15" s="124"/>
      <c r="M15" s="124"/>
      <c r="N15" s="124"/>
      <c r="O15" s="124"/>
      <c r="P15" s="124"/>
    </row>
  </sheetData>
  <mergeCells count="3">
    <mergeCell ref="A10:A11"/>
    <mergeCell ref="B10:D10"/>
    <mergeCell ref="E10:P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9A39-D8D1-4C2A-B183-D013FD975D64}">
  <dimension ref="A1:S8"/>
  <sheetViews>
    <sheetView zoomScale="76" zoomScaleNormal="88" workbookViewId="0">
      <selection activeCell="F9" sqref="F9"/>
    </sheetView>
  </sheetViews>
  <sheetFormatPr defaultRowHeight="14.45"/>
  <cols>
    <col min="1" max="1" width="30.85546875" bestFit="1" customWidth="1"/>
    <col min="19" max="19" width="10.7109375" customWidth="1"/>
  </cols>
  <sheetData>
    <row r="1" spans="1:19" ht="21">
      <c r="A1" s="60"/>
      <c r="B1" s="78"/>
      <c r="C1" s="60"/>
      <c r="D1" s="60"/>
      <c r="E1" s="76" t="s">
        <v>87</v>
      </c>
      <c r="F1" s="60"/>
      <c r="G1" s="60"/>
      <c r="H1" s="1"/>
      <c r="I1" s="1"/>
      <c r="J1" s="79"/>
      <c r="K1" s="1"/>
      <c r="L1" s="1"/>
      <c r="M1" s="1"/>
      <c r="N1" s="1"/>
      <c r="O1" s="1"/>
      <c r="P1" s="1"/>
      <c r="Q1" s="1"/>
      <c r="R1" s="1"/>
      <c r="S1" s="80"/>
    </row>
    <row r="2" spans="1:19">
      <c r="A2" s="1"/>
      <c r="B2" s="27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16</v>
      </c>
      <c r="M2" s="15" t="s">
        <v>17</v>
      </c>
      <c r="N2" s="15" t="s">
        <v>18</v>
      </c>
      <c r="O2" s="15" t="s">
        <v>19</v>
      </c>
      <c r="P2" s="15" t="s">
        <v>20</v>
      </c>
      <c r="Q2" s="15" t="s">
        <v>21</v>
      </c>
      <c r="R2" s="15" t="s">
        <v>22</v>
      </c>
      <c r="S2" s="81" t="s">
        <v>25</v>
      </c>
    </row>
    <row r="3" spans="1:19">
      <c r="A3" s="82" t="s">
        <v>88</v>
      </c>
      <c r="B3" s="1">
        <f>'Budget Forecast'!E39</f>
        <v>7800</v>
      </c>
      <c r="C3" s="1">
        <f>'Budget Forecast'!F39</f>
        <v>11650</v>
      </c>
      <c r="D3" s="1">
        <f>'Budget Forecast'!G39</f>
        <v>20800</v>
      </c>
      <c r="E3" s="1">
        <f>'Budget Forecast'!H39</f>
        <v>113650</v>
      </c>
      <c r="F3" s="1">
        <f>'Budget Forecast'!I39</f>
        <v>131800</v>
      </c>
      <c r="G3" s="1">
        <f>'Budget Forecast'!J39</f>
        <v>143650</v>
      </c>
      <c r="H3" s="1">
        <f>'Budget Forecast'!K39</f>
        <v>199151</v>
      </c>
      <c r="I3" s="1">
        <f>'Budget Forecast'!L39</f>
        <v>226643</v>
      </c>
      <c r="J3" s="1">
        <f>'Budget Forecast'!M39</f>
        <v>254195</v>
      </c>
      <c r="K3" s="1">
        <f>'Budget Forecast'!N39</f>
        <v>233132</v>
      </c>
      <c r="L3" s="1">
        <f>'Budget Forecast'!O39</f>
        <v>190212</v>
      </c>
      <c r="M3" s="1">
        <f>'Budget Forecast'!P39</f>
        <v>166320</v>
      </c>
      <c r="N3" s="1">
        <f>'Budget Forecast'!Q39</f>
        <v>263952</v>
      </c>
      <c r="O3" s="1">
        <f>'Budget Forecast'!R39</f>
        <v>190632</v>
      </c>
      <c r="P3" s="1">
        <f>'Budget Forecast'!S39</f>
        <v>91368</v>
      </c>
      <c r="Q3" s="1">
        <f>'Budget Forecast'!T39</f>
        <v>22560</v>
      </c>
      <c r="R3" s="1"/>
      <c r="S3" s="83">
        <f>SUM(B3:R3)</f>
        <v>2267515</v>
      </c>
    </row>
    <row r="4" spans="1:19">
      <c r="A4" s="82" t="s">
        <v>89</v>
      </c>
      <c r="B4" s="1">
        <f>'Budget Forecast'!E72</f>
        <v>0</v>
      </c>
      <c r="C4" s="1">
        <f>'Budget Forecast'!F72</f>
        <v>3072</v>
      </c>
      <c r="D4" s="1">
        <f>'Budget Forecast'!G72</f>
        <v>1136</v>
      </c>
      <c r="E4" s="1">
        <f>'Budget Forecast'!H72</f>
        <v>24156</v>
      </c>
      <c r="F4" s="1">
        <f>'Budget Forecast'!I72</f>
        <v>25300</v>
      </c>
      <c r="G4" s="1">
        <f>'Budget Forecast'!J72</f>
        <v>26752</v>
      </c>
      <c r="H4" s="1">
        <f>'Budget Forecast'!K72</f>
        <v>36198</v>
      </c>
      <c r="I4" s="1">
        <f>'Budget Forecast'!L72</f>
        <v>26807</v>
      </c>
      <c r="J4" s="1">
        <f>'Budget Forecast'!M72</f>
        <v>23112</v>
      </c>
      <c r="K4" s="1">
        <f>'Budget Forecast'!N72</f>
        <v>16292</v>
      </c>
      <c r="L4" s="1">
        <f>'Budget Forecast'!O72</f>
        <v>11424</v>
      </c>
      <c r="M4" s="1">
        <f>'Budget Forecast'!P72</f>
        <v>10304</v>
      </c>
      <c r="N4" s="1">
        <f>'Budget Forecast'!Q72</f>
        <v>7280</v>
      </c>
      <c r="O4" s="1">
        <f>'Budget Forecast'!R72</f>
        <v>4032</v>
      </c>
      <c r="P4" s="1">
        <f>'Budget Forecast'!S72</f>
        <v>2016</v>
      </c>
      <c r="Q4" s="1">
        <f>'Budget Forecast'!T72</f>
        <v>0</v>
      </c>
      <c r="R4" s="1"/>
      <c r="S4" s="83">
        <f t="shared" ref="S4:S6" si="0">SUM(B4:R4)</f>
        <v>217881</v>
      </c>
    </row>
    <row r="5" spans="1:19" ht="15" thickBot="1">
      <c r="A5" s="84" t="s">
        <v>90</v>
      </c>
      <c r="B5" s="16">
        <f>'Budget Forecast'!E92</f>
        <v>0</v>
      </c>
      <c r="C5" s="16">
        <f>'Budget Forecast'!F92</f>
        <v>0</v>
      </c>
      <c r="D5" s="16">
        <f>'Budget Forecast'!G92</f>
        <v>0</v>
      </c>
      <c r="E5" s="16">
        <f>'Budget Forecast'!H92</f>
        <v>0</v>
      </c>
      <c r="F5" s="16">
        <f>'Budget Forecast'!I92</f>
        <v>0</v>
      </c>
      <c r="G5" s="16">
        <f>'Budget Forecast'!J92</f>
        <v>0</v>
      </c>
      <c r="H5" s="16">
        <f>'Budget Forecast'!K92</f>
        <v>26163</v>
      </c>
      <c r="I5" s="16">
        <f>'Budget Forecast'!L92</f>
        <v>23310</v>
      </c>
      <c r="J5" s="16">
        <f>'Budget Forecast'!M92</f>
        <v>17460</v>
      </c>
      <c r="K5" s="16">
        <f>'Budget Forecast'!N92</f>
        <v>17460</v>
      </c>
      <c r="L5" s="16">
        <f>'Budget Forecast'!O92</f>
        <v>17460</v>
      </c>
      <c r="M5" s="16">
        <f>'Budget Forecast'!P92</f>
        <v>17460</v>
      </c>
      <c r="N5" s="16">
        <f>'Budget Forecast'!Q92</f>
        <v>10185</v>
      </c>
      <c r="O5" s="16">
        <f>'Budget Forecast'!R92</f>
        <v>5238</v>
      </c>
      <c r="P5" s="16">
        <f>'Budget Forecast'!S92</f>
        <v>5238</v>
      </c>
      <c r="Q5" s="16">
        <f>'Budget Forecast'!T92</f>
        <v>0</v>
      </c>
      <c r="R5" s="16"/>
      <c r="S5" s="85">
        <f t="shared" si="0"/>
        <v>139974</v>
      </c>
    </row>
    <row r="6" spans="1:19" ht="15" thickBot="1">
      <c r="A6" s="86" t="s">
        <v>91</v>
      </c>
      <c r="B6" s="87">
        <f>SUM(B3:B5)</f>
        <v>7800</v>
      </c>
      <c r="C6" s="87">
        <f t="shared" ref="C6:Q6" si="1">SUM(C3:C5)</f>
        <v>14722</v>
      </c>
      <c r="D6" s="87">
        <f t="shared" si="1"/>
        <v>21936</v>
      </c>
      <c r="E6" s="87">
        <f t="shared" si="1"/>
        <v>137806</v>
      </c>
      <c r="F6" s="87">
        <f t="shared" si="1"/>
        <v>157100</v>
      </c>
      <c r="G6" s="87">
        <f t="shared" si="1"/>
        <v>170402</v>
      </c>
      <c r="H6" s="88">
        <f t="shared" si="1"/>
        <v>261512</v>
      </c>
      <c r="I6" s="88">
        <f t="shared" si="1"/>
        <v>276760</v>
      </c>
      <c r="J6" s="88">
        <f t="shared" si="1"/>
        <v>294767</v>
      </c>
      <c r="K6" s="88">
        <f t="shared" si="1"/>
        <v>266884</v>
      </c>
      <c r="L6" s="88">
        <f t="shared" si="1"/>
        <v>219096</v>
      </c>
      <c r="M6" s="88">
        <f t="shared" si="1"/>
        <v>194084</v>
      </c>
      <c r="N6" s="88">
        <f t="shared" si="1"/>
        <v>281417</v>
      </c>
      <c r="O6" s="88">
        <f t="shared" si="1"/>
        <v>199902</v>
      </c>
      <c r="P6" s="88">
        <f t="shared" si="1"/>
        <v>98622</v>
      </c>
      <c r="Q6" s="88">
        <f t="shared" si="1"/>
        <v>22560</v>
      </c>
      <c r="R6" s="88"/>
      <c r="S6" s="89">
        <f t="shared" si="0"/>
        <v>2625370</v>
      </c>
    </row>
    <row r="8" spans="1:19">
      <c r="S8" s="3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EEC02ECE9364C866743DCEBCBA81E" ma:contentTypeVersion="20" ma:contentTypeDescription="Create a new document." ma:contentTypeScope="" ma:versionID="6e419c919cceda35f0b0830e6819265c">
  <xsd:schema xmlns:xsd="http://www.w3.org/2001/XMLSchema" xmlns:xs="http://www.w3.org/2001/XMLSchema" xmlns:p="http://schemas.microsoft.com/office/2006/metadata/properties" xmlns:ns2="5be3a04b-565b-41d5-bfea-4873f858184d" xmlns:ns3="4297dbc7-cb4d-4be0-a09a-a304cbbc6b20" targetNamespace="http://schemas.microsoft.com/office/2006/metadata/properties" ma:root="true" ma:fieldsID="b3628daf95bc278bd13bac5fa92dbe28" ns2:_="" ns3:_="">
    <xsd:import namespace="5be3a04b-565b-41d5-bfea-4873f858184d"/>
    <xsd:import namespace="4297dbc7-cb4d-4be0-a09a-a304cbbc6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a04b-565b-41d5-bfea-4873f8581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dbc7-cb4d-4be0-a09a-a304cbbc6b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8ac761-d52b-452c-a743-5d498e3e30ae}" ma:internalName="TaxCatchAll" ma:showField="CatchAllData" ma:web="4297dbc7-cb4d-4be0-a09a-a304cbbc6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e3a04b-565b-41d5-bfea-4873f858184d">
      <Terms xmlns="http://schemas.microsoft.com/office/infopath/2007/PartnerControls"/>
    </lcf76f155ced4ddcb4097134ff3c332f>
    <MediaLengthInSeconds xmlns="5be3a04b-565b-41d5-bfea-4873f858184d" xsi:nil="true"/>
    <SharedWithUsers xmlns="4297dbc7-cb4d-4be0-a09a-a304cbbc6b20">
      <UserInfo>
        <DisplayName/>
        <AccountId xsi:nil="true"/>
        <AccountType/>
      </UserInfo>
    </SharedWithUsers>
    <TaxCatchAll xmlns="4297dbc7-cb4d-4be0-a09a-a304cbbc6b20" xsi:nil="true"/>
    <Notes xmlns="5be3a04b-565b-41d5-bfea-4873f858184d" xsi:nil="true"/>
  </documentManagement>
</p:properties>
</file>

<file path=customXml/itemProps1.xml><?xml version="1.0" encoding="utf-8"?>
<ds:datastoreItem xmlns:ds="http://schemas.openxmlformats.org/officeDocument/2006/customXml" ds:itemID="{8A8EE469-085D-4BFF-9D4D-258BA7238942}"/>
</file>

<file path=customXml/itemProps2.xml><?xml version="1.0" encoding="utf-8"?>
<ds:datastoreItem xmlns:ds="http://schemas.openxmlformats.org/officeDocument/2006/customXml" ds:itemID="{FBA0CDFB-657E-4146-B823-C0D4D4B4454B}"/>
</file>

<file path=customXml/itemProps3.xml><?xml version="1.0" encoding="utf-8"?>
<ds:datastoreItem xmlns:ds="http://schemas.openxmlformats.org/officeDocument/2006/customXml" ds:itemID="{E7A187C0-2731-4135-9B48-C3C2CAEAE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Williams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Venida</dc:creator>
  <cp:keywords/>
  <dc:description/>
  <cp:lastModifiedBy>Leeanne MARSHALL</cp:lastModifiedBy>
  <cp:revision/>
  <dcterms:created xsi:type="dcterms:W3CDTF">2013-08-28T19:55:52Z</dcterms:created>
  <dcterms:modified xsi:type="dcterms:W3CDTF">2024-04-18T12:26:10Z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0x010100732EEC02ECE9364C866743DCEBCBA81E</vt:lpwstr>
  </property>
  <property fmtid="{D5CDD505-2E9C-101B-9397-08002B2CF9AE}" pid="3" name="MediaServiceImageTags">
    <vt:lpwstr/>
  </property>
  <property fmtid="{D5CDD505-2E9C-101B-9397-08002B2CF9AE}" pid="4" name="MSIP_Label_6627b15a-80ec-4ef7-8353-f32e3c89bf3e_Enabled">
    <vt:lpwstr>true</vt:lpwstr>
  </property>
  <property fmtid="{D5CDD505-2E9C-101B-9397-08002B2CF9AE}" pid="5" name="MSIP_Label_6627b15a-80ec-4ef7-8353-f32e3c89bf3e_SetDate">
    <vt:lpwstr>2022-08-22T14:33:32Z</vt:lpwstr>
  </property>
  <property fmtid="{D5CDD505-2E9C-101B-9397-08002B2CF9AE}" pid="6" name="MSIP_Label_6627b15a-80ec-4ef7-8353-f32e3c89bf3e_Method">
    <vt:lpwstr>Privileged</vt:lpwstr>
  </property>
  <property fmtid="{D5CDD505-2E9C-101B-9397-08002B2CF9AE}" pid="7" name="MSIP_Label_6627b15a-80ec-4ef7-8353-f32e3c89bf3e_Name">
    <vt:lpwstr>IFRC Internal</vt:lpwstr>
  </property>
  <property fmtid="{D5CDD505-2E9C-101B-9397-08002B2CF9AE}" pid="8" name="MSIP_Label_6627b15a-80ec-4ef7-8353-f32e3c89bf3e_SiteId">
    <vt:lpwstr>a2b53be5-734e-4e6c-ab0d-d184f60fd917</vt:lpwstr>
  </property>
  <property fmtid="{D5CDD505-2E9C-101B-9397-08002B2CF9AE}" pid="9" name="MSIP_Label_6627b15a-80ec-4ef7-8353-f32e3c89bf3e_ActionId">
    <vt:lpwstr>d6a00e45-9901-4c26-9309-02d4371cdbaa</vt:lpwstr>
  </property>
  <property fmtid="{D5CDD505-2E9C-101B-9397-08002B2CF9AE}" pid="10" name="MSIP_Label_6627b15a-80ec-4ef7-8353-f32e3c89bf3e_ContentBits">
    <vt:lpwstr>2</vt:lpwstr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