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frcorg.sharepoint.com/sites/EuropeHDCCTeam/Shared Documents/3.5 Shelter/3.5.03_Resources/Rental Assistance SoPs/Part2-StepsinProgramme/2 Design and Planning/2.1.6 Planning the Rental Payments/Tools and Examples/"/>
    </mc:Choice>
  </mc:AlternateContent>
  <xr:revisionPtr revIDLastSave="1080" documentId="13_ncr:1_{B626330A-A6B6-496E-B3F4-9F31B0A66A71}" xr6:coauthVersionLast="47" xr6:coauthVersionMax="47" xr10:uidLastSave="{971B57AF-67BB-412A-AB5F-AA7F14ED3C49}"/>
  <bookViews>
    <workbookView xWindow="28680" yWindow="-120" windowWidth="29040" windowHeight="15840" xr2:uid="{00000000-000D-0000-FFFF-FFFF00000000}"/>
  </bookViews>
  <sheets>
    <sheet name="Fore cast detail" sheetId="18" r:id="rId1"/>
    <sheet name="Summary monthly " sheetId="19" r:id="rId2"/>
    <sheet name="pledges timeline" sheetId="21" r:id="rId3"/>
    <sheet name="rates per apptsize" sheetId="2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1" l="1"/>
  <c r="S25" i="19"/>
  <c r="S23" i="19"/>
  <c r="E5" i="19"/>
  <c r="D5" i="19"/>
  <c r="C5" i="19"/>
  <c r="P87" i="18"/>
  <c r="O87" i="18"/>
  <c r="N87" i="18"/>
  <c r="M87" i="18"/>
  <c r="M89" i="18" s="1"/>
  <c r="L5" i="19" s="1"/>
  <c r="L87" i="18"/>
  <c r="L89" i="18" s="1"/>
  <c r="K5" i="19" s="1"/>
  <c r="K87" i="18"/>
  <c r="K89" i="18" s="1"/>
  <c r="J5" i="19" s="1"/>
  <c r="J87" i="18"/>
  <c r="J89" i="18" s="1"/>
  <c r="I5" i="19" s="1"/>
  <c r="I87" i="18"/>
  <c r="I89" i="18"/>
  <c r="H5" i="19" s="1"/>
  <c r="H87" i="18"/>
  <c r="N89" i="18"/>
  <c r="M5" i="19" s="1"/>
  <c r="O89" i="18"/>
  <c r="N5" i="19" s="1"/>
  <c r="P89" i="18"/>
  <c r="O5" i="19" s="1"/>
  <c r="G86" i="18"/>
  <c r="H86" i="18"/>
  <c r="Q87" i="18"/>
  <c r="Q89" i="18" s="1"/>
  <c r="P5" i="19" s="1"/>
  <c r="R87" i="18"/>
  <c r="R89" i="18" s="1"/>
  <c r="Q5" i="19" s="1"/>
  <c r="G88" i="18"/>
  <c r="J67" i="18"/>
  <c r="F21" i="18"/>
  <c r="K35" i="18"/>
  <c r="S86" i="18"/>
  <c r="S89" i="18" s="1"/>
  <c r="R5" i="19" s="1"/>
  <c r="D82" i="18"/>
  <c r="D81" i="18"/>
  <c r="D80" i="18"/>
  <c r="C7" i="20"/>
  <c r="D7" i="20"/>
  <c r="B7" i="20"/>
  <c r="C6" i="20"/>
  <c r="D6" i="20"/>
  <c r="B6" i="20"/>
  <c r="D35" i="18"/>
  <c r="J22" i="18"/>
  <c r="G22" i="18"/>
  <c r="P26" i="18"/>
  <c r="Y80" i="18"/>
  <c r="Y81" i="18"/>
  <c r="Y82" i="18"/>
  <c r="Y83" i="18"/>
  <c r="Y84" i="18"/>
  <c r="Y85" i="18"/>
  <c r="Y79" i="18"/>
  <c r="Y74" i="18"/>
  <c r="K60" i="18"/>
  <c r="J59" i="18"/>
  <c r="N63" i="18"/>
  <c r="M62" i="18"/>
  <c r="H57" i="18"/>
  <c r="G56" i="18"/>
  <c r="F55" i="18"/>
  <c r="K55" i="18"/>
  <c r="K54" i="18"/>
  <c r="F54" i="18"/>
  <c r="G54" i="18"/>
  <c r="H54" i="18"/>
  <c r="I54" i="18"/>
  <c r="J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D53" i="18"/>
  <c r="D66" i="18" s="1"/>
  <c r="P32" i="18"/>
  <c r="Q32" i="18"/>
  <c r="R32" i="18"/>
  <c r="S32" i="18"/>
  <c r="T32" i="18"/>
  <c r="U32" i="18"/>
  <c r="V32" i="18"/>
  <c r="W32" i="18"/>
  <c r="X32" i="18"/>
  <c r="O31" i="18"/>
  <c r="P31" i="18"/>
  <c r="Q31" i="18"/>
  <c r="R31" i="18"/>
  <c r="S31" i="18"/>
  <c r="T31" i="18"/>
  <c r="U31" i="18"/>
  <c r="V31" i="18"/>
  <c r="W31" i="18"/>
  <c r="X31" i="18"/>
  <c r="N31" i="18"/>
  <c r="N30" i="18"/>
  <c r="O30" i="18"/>
  <c r="P30" i="18"/>
  <c r="Q30" i="18"/>
  <c r="R30" i="18"/>
  <c r="S30" i="18"/>
  <c r="T30" i="18"/>
  <c r="U30" i="18"/>
  <c r="V30" i="18"/>
  <c r="W30" i="18"/>
  <c r="X30" i="18"/>
  <c r="M30" i="18"/>
  <c r="Y30" i="18" s="1"/>
  <c r="M29" i="18"/>
  <c r="N29" i="18"/>
  <c r="O29" i="18"/>
  <c r="P29" i="18"/>
  <c r="Q29" i="18"/>
  <c r="R29" i="18"/>
  <c r="S29" i="18"/>
  <c r="T29" i="18"/>
  <c r="U29" i="18"/>
  <c r="V29" i="18"/>
  <c r="W29" i="18"/>
  <c r="X29" i="18"/>
  <c r="L29" i="18"/>
  <c r="Y29" i="18" s="1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J27" i="18"/>
  <c r="I26" i="18"/>
  <c r="J26" i="18"/>
  <c r="K26" i="18"/>
  <c r="L26" i="18"/>
  <c r="M26" i="18"/>
  <c r="N26" i="18"/>
  <c r="O26" i="18"/>
  <c r="Q26" i="18"/>
  <c r="R26" i="18"/>
  <c r="S26" i="18"/>
  <c r="T26" i="18"/>
  <c r="U26" i="18"/>
  <c r="V26" i="18"/>
  <c r="W26" i="18"/>
  <c r="X26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H25" i="18"/>
  <c r="Y25" i="18" s="1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G24" i="18"/>
  <c r="Y24" i="18" s="1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F23" i="18"/>
  <c r="Y23" i="18" s="1"/>
  <c r="F22" i="18"/>
  <c r="H22" i="18"/>
  <c r="I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K28" i="18"/>
  <c r="Y28" i="18" s="1"/>
  <c r="K21" i="18"/>
  <c r="Y18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I67" i="18"/>
  <c r="H67" i="18"/>
  <c r="G67" i="18"/>
  <c r="F67" i="18"/>
  <c r="E67" i="18"/>
  <c r="D67" i="18"/>
  <c r="Y67" i="18" s="1"/>
  <c r="X64" i="18"/>
  <c r="W64" i="18"/>
  <c r="V64" i="18"/>
  <c r="U64" i="18"/>
  <c r="T64" i="18"/>
  <c r="S64" i="18"/>
  <c r="R64" i="18"/>
  <c r="Q64" i="18"/>
  <c r="P64" i="18"/>
  <c r="O64" i="18"/>
  <c r="X63" i="18"/>
  <c r="W63" i="18"/>
  <c r="V63" i="18"/>
  <c r="U63" i="18"/>
  <c r="T63" i="18"/>
  <c r="S63" i="18"/>
  <c r="R63" i="18"/>
  <c r="Q63" i="18"/>
  <c r="P63" i="18"/>
  <c r="O63" i="18"/>
  <c r="X62" i="18"/>
  <c r="W62" i="18"/>
  <c r="V62" i="18"/>
  <c r="U62" i="18"/>
  <c r="T62" i="18"/>
  <c r="S62" i="18"/>
  <c r="R62" i="18"/>
  <c r="Q62" i="18"/>
  <c r="P62" i="18"/>
  <c r="O62" i="18"/>
  <c r="N62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J55" i="18"/>
  <c r="I55" i="18"/>
  <c r="H55" i="18"/>
  <c r="G55" i="18"/>
  <c r="E54" i="18"/>
  <c r="Y51" i="18"/>
  <c r="Y50" i="18"/>
  <c r="Y49" i="18"/>
  <c r="Y48" i="18"/>
  <c r="Y47" i="18"/>
  <c r="Y46" i="18"/>
  <c r="Y45" i="18"/>
  <c r="Y44" i="18"/>
  <c r="Y43" i="18"/>
  <c r="Y42" i="18"/>
  <c r="Y41" i="18"/>
  <c r="Y40" i="18"/>
  <c r="Y75" i="18"/>
  <c r="Y76" i="18"/>
  <c r="Y77" i="18"/>
  <c r="Y78" i="18"/>
  <c r="Y26" i="18" l="1"/>
  <c r="Y27" i="18"/>
  <c r="F34" i="18"/>
  <c r="Y88" i="18"/>
  <c r="G89" i="18"/>
  <c r="F5" i="19" s="1"/>
  <c r="H89" i="18"/>
  <c r="G5" i="19" s="1"/>
  <c r="S5" i="19"/>
  <c r="Y87" i="18"/>
  <c r="D83" i="18"/>
  <c r="Y86" i="18"/>
  <c r="D68" i="18"/>
  <c r="C4" i="19" s="1"/>
  <c r="E66" i="18"/>
  <c r="E68" i="18" s="1"/>
  <c r="D4" i="19" s="1"/>
  <c r="L66" i="18"/>
  <c r="L68" i="18" s="1"/>
  <c r="K4" i="19" s="1"/>
  <c r="T66" i="18"/>
  <c r="T68" i="18" s="1"/>
  <c r="F66" i="18"/>
  <c r="F68" i="18" s="1"/>
  <c r="E4" i="19" s="1"/>
  <c r="N66" i="18"/>
  <c r="N68" i="18" s="1"/>
  <c r="M4" i="19" s="1"/>
  <c r="V66" i="18"/>
  <c r="V68" i="18" s="1"/>
  <c r="M66" i="18"/>
  <c r="M68" i="18" s="1"/>
  <c r="L4" i="19" s="1"/>
  <c r="U66" i="18"/>
  <c r="U68" i="18" s="1"/>
  <c r="G66" i="18"/>
  <c r="G68" i="18" s="1"/>
  <c r="F4" i="19" s="1"/>
  <c r="O66" i="18"/>
  <c r="O68" i="18" s="1"/>
  <c r="N4" i="19" s="1"/>
  <c r="W66" i="18"/>
  <c r="W68" i="18" s="1"/>
  <c r="K66" i="18"/>
  <c r="K68" i="18" s="1"/>
  <c r="J4" i="19" s="1"/>
  <c r="S66" i="18"/>
  <c r="S68" i="18" s="1"/>
  <c r="R4" i="19" s="1"/>
  <c r="H66" i="18"/>
  <c r="H68" i="18" s="1"/>
  <c r="G4" i="19" s="1"/>
  <c r="P66" i="18"/>
  <c r="P68" i="18" s="1"/>
  <c r="O4" i="19" s="1"/>
  <c r="X66" i="18"/>
  <c r="X68" i="18" s="1"/>
  <c r="I66" i="18"/>
  <c r="I68" i="18" s="1"/>
  <c r="H4" i="19" s="1"/>
  <c r="Q66" i="18"/>
  <c r="Q68" i="18" s="1"/>
  <c r="P4" i="19" s="1"/>
  <c r="J66" i="18"/>
  <c r="J68" i="18" s="1"/>
  <c r="I4" i="19" s="1"/>
  <c r="R66" i="18"/>
  <c r="R68" i="18" s="1"/>
  <c r="Q4" i="19" s="1"/>
  <c r="S4" i="19" l="1"/>
  <c r="Y89" i="18"/>
  <c r="Y68" i="18"/>
  <c r="Y66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E35" i="18"/>
  <c r="F35" i="18"/>
  <c r="G35" i="18"/>
  <c r="H35" i="18"/>
  <c r="I35" i="18"/>
  <c r="J35" i="18"/>
  <c r="Y8" i="18"/>
  <c r="Y9" i="18"/>
  <c r="Y10" i="18"/>
  <c r="Y11" i="18"/>
  <c r="Y12" i="18"/>
  <c r="Y13" i="18"/>
  <c r="Y14" i="18"/>
  <c r="Y15" i="18"/>
  <c r="Y16" i="18"/>
  <c r="Y17" i="18"/>
  <c r="Y7" i="18"/>
  <c r="O32" i="18"/>
  <c r="E22" i="18"/>
  <c r="Y22" i="18" s="1"/>
  <c r="W21" i="18"/>
  <c r="V21" i="18"/>
  <c r="U21" i="18"/>
  <c r="T21" i="18"/>
  <c r="S21" i="18"/>
  <c r="S34" i="18" s="1"/>
  <c r="R21" i="18"/>
  <c r="Q21" i="18"/>
  <c r="P21" i="18"/>
  <c r="O21" i="18"/>
  <c r="N21" i="18"/>
  <c r="M21" i="18"/>
  <c r="L21" i="18"/>
  <c r="J21" i="18"/>
  <c r="I21" i="18"/>
  <c r="H21" i="18"/>
  <c r="G21" i="18"/>
  <c r="G34" i="18" s="1"/>
  <c r="E21" i="18"/>
  <c r="E34" i="18" s="1"/>
  <c r="D21" i="18"/>
  <c r="S36" i="18" l="1"/>
  <c r="R3" i="19" s="1"/>
  <c r="Y21" i="18"/>
  <c r="D34" i="18"/>
  <c r="Y35" i="18"/>
  <c r="D36" i="18"/>
  <c r="C3" i="19" s="1"/>
  <c r="X34" i="18"/>
  <c r="X36" i="18" s="1"/>
  <c r="X91" i="18" s="1"/>
  <c r="G36" i="18"/>
  <c r="I34" i="18"/>
  <c r="I36" i="18" s="1"/>
  <c r="Q34" i="18"/>
  <c r="Q36" i="18" s="1"/>
  <c r="F36" i="18"/>
  <c r="N34" i="18"/>
  <c r="N36" i="18" s="1"/>
  <c r="V34" i="18"/>
  <c r="V36" i="18" s="1"/>
  <c r="V91" i="18" s="1"/>
  <c r="O34" i="18"/>
  <c r="O36" i="18" s="1"/>
  <c r="W34" i="18"/>
  <c r="W36" i="18" s="1"/>
  <c r="W91" i="18" s="1"/>
  <c r="L34" i="18"/>
  <c r="L36" i="18" s="1"/>
  <c r="K3" i="19" s="1"/>
  <c r="T34" i="18"/>
  <c r="T36" i="18" s="1"/>
  <c r="T91" i="18" s="1"/>
  <c r="J34" i="18"/>
  <c r="J36" i="18" s="1"/>
  <c r="R34" i="18"/>
  <c r="R36" i="18" s="1"/>
  <c r="H34" i="18"/>
  <c r="H36" i="18" s="1"/>
  <c r="P34" i="18"/>
  <c r="P36" i="18" s="1"/>
  <c r="E36" i="18"/>
  <c r="M34" i="18"/>
  <c r="M36" i="18" s="1"/>
  <c r="U34" i="18"/>
  <c r="U36" i="18" s="1"/>
  <c r="U91" i="18" s="1"/>
  <c r="K34" i="18"/>
  <c r="K36" i="18" s="1"/>
  <c r="S91" i="18"/>
  <c r="K91" i="18" l="1"/>
  <c r="J3" i="19"/>
  <c r="M91" i="18"/>
  <c r="L3" i="19"/>
  <c r="E91" i="18"/>
  <c r="D3" i="19"/>
  <c r="P91" i="18"/>
  <c r="O3" i="19"/>
  <c r="H91" i="18"/>
  <c r="G3" i="19"/>
  <c r="R91" i="18"/>
  <c r="Q3" i="19"/>
  <c r="J91" i="18"/>
  <c r="I3" i="19"/>
  <c r="O91" i="18"/>
  <c r="N3" i="19"/>
  <c r="N91" i="18"/>
  <c r="M3" i="19"/>
  <c r="F91" i="18"/>
  <c r="E3" i="19"/>
  <c r="Q91" i="18"/>
  <c r="P3" i="19"/>
  <c r="I91" i="18"/>
  <c r="H3" i="19"/>
  <c r="G91" i="18"/>
  <c r="F3" i="19"/>
  <c r="F6" i="19" s="1"/>
  <c r="S3" i="19"/>
  <c r="L91" i="18"/>
  <c r="D91" i="18"/>
  <c r="Y36" i="18"/>
  <c r="Y34" i="18"/>
  <c r="Y91" i="18" l="1"/>
  <c r="C6" i="19"/>
  <c r="Q6" i="19"/>
  <c r="O6" i="19"/>
  <c r="P6" i="19"/>
  <c r="R6" i="19"/>
  <c r="K6" i="19"/>
  <c r="E6" i="21" s="1"/>
  <c r="H6" i="19"/>
  <c r="D6" i="19"/>
  <c r="E6" i="19"/>
  <c r="G6" i="19"/>
  <c r="N6" i="19"/>
  <c r="I6" i="19"/>
  <c r="L6" i="19"/>
  <c r="M6" i="19"/>
  <c r="J6" i="19"/>
  <c r="E5" i="21" s="1"/>
  <c r="E3" i="21" l="1"/>
  <c r="G3" i="21" s="1"/>
  <c r="G5" i="21" s="1"/>
  <c r="F6" i="21" s="1"/>
  <c r="E7" i="21"/>
  <c r="S6" i="19"/>
  <c r="S10" i="19" s="1"/>
  <c r="F7" i="21" l="1"/>
</calcChain>
</file>

<file path=xl/sharedStrings.xml><?xml version="1.0" encoding="utf-8"?>
<sst xmlns="http://schemas.openxmlformats.org/spreadsheetml/2006/main" count="206" uniqueCount="91">
  <si>
    <t xml:space="preserve">Example 2.1.6 Payments forecast </t>
  </si>
  <si>
    <t>Note: This is a real example of a forecast used as part of the Ukraine 2022 response in Slovakia</t>
  </si>
  <si>
    <t xml:space="preserve">A-Monthly cases &amp; Cash Flow Slovakia Rental Assistance Progarmme </t>
  </si>
  <si>
    <t>Number of cases</t>
  </si>
  <si>
    <t xml:space="preserve">Installment </t>
  </si>
  <si>
    <t xml:space="preserve">Amount </t>
  </si>
  <si>
    <t>Nov-2022</t>
  </si>
  <si>
    <t>Dec-2022</t>
  </si>
  <si>
    <t>Jan-2023</t>
  </si>
  <si>
    <t>Feb-2023</t>
  </si>
  <si>
    <t>Mar-2023</t>
  </si>
  <si>
    <t>Apr-2023</t>
  </si>
  <si>
    <t>May-2023</t>
  </si>
  <si>
    <t>Jun-2023</t>
  </si>
  <si>
    <t>July-2023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</si>
  <si>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</si>
  <si>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</si>
  <si>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</si>
  <si>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</si>
  <si>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</si>
  <si>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</si>
  <si>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</si>
  <si>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</si>
  <si>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</si>
  <si>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</si>
  <si>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</si>
  <si>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July-2024</t>
  </si>
  <si>
    <t>Total</t>
  </si>
  <si>
    <t>1st</t>
  </si>
  <si>
    <t xml:space="preserve">2nd </t>
  </si>
  <si>
    <t>3rd</t>
  </si>
  <si>
    <t>4th</t>
  </si>
  <si>
    <t>5th</t>
  </si>
  <si>
    <t>6th</t>
  </si>
  <si>
    <t>7th</t>
  </si>
  <si>
    <t>8th</t>
  </si>
  <si>
    <t>9th</t>
  </si>
  <si>
    <t>Disability</t>
  </si>
  <si>
    <t>Euro amount</t>
  </si>
  <si>
    <t xml:space="preserve"> disability 10%</t>
  </si>
  <si>
    <t>Total A</t>
  </si>
  <si>
    <t>Euro</t>
  </si>
  <si>
    <t xml:space="preserve">B-Monthly Cases &amp; Cash Flow Slovakia host families Assistance Progarmme </t>
  </si>
  <si>
    <t>10th</t>
  </si>
  <si>
    <t>11th</t>
  </si>
  <si>
    <t>12th</t>
  </si>
  <si>
    <t>monthly total</t>
  </si>
  <si>
    <t>disibility 20%</t>
  </si>
  <si>
    <t>Total B</t>
  </si>
  <si>
    <t xml:space="preserve">C-Monthly Cash Flow Rental Assistance for Slovak Families </t>
  </si>
  <si>
    <t>inc utility</t>
  </si>
  <si>
    <t xml:space="preserve">disibility </t>
  </si>
  <si>
    <t>disability</t>
  </si>
  <si>
    <t>Total C</t>
  </si>
  <si>
    <t>A+B+C</t>
  </si>
  <si>
    <t xml:space="preserve">Slovakia Cash request for shelter Programme </t>
  </si>
  <si>
    <t>A. Rental Assistance 370 hh</t>
  </si>
  <si>
    <t>B. Hosting support 140</t>
  </si>
  <si>
    <t>C. Support to Slovak Families 60</t>
  </si>
  <si>
    <t xml:space="preserve">Monthly Total </t>
  </si>
  <si>
    <t xml:space="preserve">initial alloctaion </t>
  </si>
  <si>
    <t xml:space="preserve">spent </t>
  </si>
  <si>
    <t xml:space="preserve">balance for request </t>
  </si>
  <si>
    <t xml:space="preserve">pledges </t>
  </si>
  <si>
    <t xml:space="preserve">balance </t>
  </si>
  <si>
    <r>
      <t xml:space="preserve">Current balance available (CHF) </t>
    </r>
    <r>
      <rPr>
        <i/>
        <sz val="11"/>
        <color theme="1"/>
        <rFont val="Calibri"/>
        <family val="2"/>
      </rPr>
      <t>as of 31.01.2023</t>
    </r>
  </si>
  <si>
    <t>Timeframe</t>
  </si>
  <si>
    <t>Earmarking conditions</t>
  </si>
  <si>
    <t>estimated exp</t>
  </si>
  <si>
    <t xml:space="preserve">underspent </t>
  </si>
  <si>
    <t>overspent</t>
  </si>
  <si>
    <t>NAME REMOVED</t>
  </si>
  <si>
    <t>01.06.2022 –</t>
  </si>
  <si>
    <t>CVA (could also be used for grocery vouchers or Cash for Health)</t>
  </si>
  <si>
    <t>31.05.2023</t>
  </si>
  <si>
    <r>
      <t xml:space="preserve">01.02.2023 – </t>
    </r>
    <r>
      <rPr>
        <b/>
        <sz val="11"/>
        <color rgb="FFFF0000"/>
        <rFont val="Calibri"/>
        <family val="2"/>
      </rPr>
      <t>31.06.2023</t>
    </r>
  </si>
  <si>
    <t>Rental assistance / host family support payments</t>
  </si>
  <si>
    <r>
      <t xml:space="preserve">01.08.2022 – </t>
    </r>
    <r>
      <rPr>
        <b/>
        <sz val="11"/>
        <color theme="1"/>
        <rFont val="Calibri"/>
        <family val="2"/>
      </rPr>
      <t>31.07.2023</t>
    </r>
  </si>
  <si>
    <t xml:space="preserve">Rental assistance / host family support payments </t>
  </si>
  <si>
    <r>
      <t xml:space="preserve">01.06.2023 – </t>
    </r>
    <r>
      <rPr>
        <b/>
        <sz val="11"/>
        <color rgb="FFFF0000"/>
        <rFont val="Calibri"/>
        <family val="2"/>
      </rPr>
      <t>31.12.2023</t>
    </r>
  </si>
  <si>
    <t xml:space="preserve">total </t>
  </si>
  <si>
    <t xml:space="preserve">Description </t>
  </si>
  <si>
    <t xml:space="preserve">1 bedroom  </t>
  </si>
  <si>
    <t xml:space="preserve">2 bedrooms </t>
  </si>
  <si>
    <t xml:space="preserve">3+ bedrooms </t>
  </si>
  <si>
    <r>
      <t xml:space="preserve">Rental Assistance/month </t>
    </r>
    <r>
      <rPr>
        <b/>
        <sz val="11"/>
        <color rgb="FF000000"/>
        <rFont val="Calibri"/>
        <family val="2"/>
        <scheme val="minor"/>
      </rPr>
      <t>outside</t>
    </r>
    <r>
      <rPr>
        <sz val="11"/>
        <color rgb="FF000000"/>
        <rFont val="Calibri"/>
        <family val="2"/>
        <scheme val="minor"/>
      </rPr>
      <t xml:space="preserve"> Bratislava </t>
    </r>
  </si>
  <si>
    <r>
      <t xml:space="preserve">Rental Assistance/month </t>
    </r>
    <r>
      <rPr>
        <b/>
        <sz val="11"/>
        <color rgb="FF000000"/>
        <rFont val="Calibri"/>
        <family val="2"/>
        <scheme val="minor"/>
      </rPr>
      <t>inside</t>
    </r>
    <r>
      <rPr>
        <sz val="11"/>
        <color rgb="FF000000"/>
        <rFont val="Calibri"/>
        <family val="2"/>
        <scheme val="minor"/>
      </rPr>
      <t xml:space="preserve"> Bratislava</t>
    </r>
  </si>
  <si>
    <t>One-off adaptation for Disability</t>
  </si>
  <si>
    <t>One-off winter support</t>
  </si>
  <si>
    <t xml:space="preserve">Total Outside Bratislava </t>
  </si>
  <si>
    <t xml:space="preserve">Total Inside Bratislava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</si>
</sst>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mmm\-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3" fontId="0" fillId="0" borderId="1" xfId="0" applyNumberFormat="1" applyBorder="1"/>
    <xf numFmtId="3" fontId="4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3" fontId="5" fillId="12" borderId="2" xfId="0" applyNumberFormat="1" applyFont="1" applyFill="1" applyBorder="1" applyAlignment="1">
      <alignment horizontal="right"/>
    </xf>
    <xf numFmtId="3" fontId="0" fillId="2" borderId="1" xfId="0" applyNumberFormat="1" applyFill="1" applyBorder="1"/>
    <xf numFmtId="3" fontId="0" fillId="7" borderId="1" xfId="0" applyNumberFormat="1" applyFill="1" applyBorder="1"/>
    <xf numFmtId="3" fontId="0" fillId="5" borderId="1" xfId="0" applyNumberFormat="1" applyFill="1" applyBorder="1"/>
    <xf numFmtId="3" fontId="0" fillId="9" borderId="1" xfId="0" applyNumberFormat="1" applyFill="1" applyBorder="1"/>
    <xf numFmtId="3" fontId="0" fillId="10" borderId="1" xfId="0" applyNumberFormat="1" applyFill="1" applyBorder="1"/>
    <xf numFmtId="3" fontId="0" fillId="8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3" fontId="0" fillId="11" borderId="1" xfId="0" applyNumberFormat="1" applyFill="1" applyBorder="1"/>
    <xf numFmtId="3" fontId="0" fillId="6" borderId="1" xfId="0" applyNumberFormat="1" applyFill="1" applyBorder="1"/>
    <xf numFmtId="49" fontId="4" fillId="13" borderId="1" xfId="0" applyNumberFormat="1" applyFont="1" applyFill="1" applyBorder="1" applyAlignment="1">
      <alignment horizontal="right"/>
    </xf>
    <xf numFmtId="3" fontId="0" fillId="0" borderId="3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4" fillId="0" borderId="6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0" fillId="0" borderId="12" xfId="0" applyNumberFormat="1" applyBorder="1"/>
    <xf numFmtId="3" fontId="0" fillId="0" borderId="6" xfId="0" applyNumberFormat="1" applyBorder="1"/>
    <xf numFmtId="3" fontId="4" fillId="0" borderId="9" xfId="0" applyNumberFormat="1" applyFont="1" applyBorder="1"/>
    <xf numFmtId="49" fontId="4" fillId="13" borderId="0" xfId="0" applyNumberFormat="1" applyFont="1" applyFill="1" applyAlignment="1">
      <alignment horizontal="right"/>
    </xf>
    <xf numFmtId="49" fontId="7" fillId="13" borderId="1" xfId="0" applyNumberFormat="1" applyFont="1" applyFill="1" applyBorder="1" applyAlignment="1">
      <alignment horizontal="right"/>
    </xf>
    <xf numFmtId="0" fontId="8" fillId="0" borderId="0" xfId="0" applyFont="1"/>
    <xf numFmtId="0" fontId="4" fillId="0" borderId="13" xfId="0" applyFont="1" applyBorder="1"/>
    <xf numFmtId="3" fontId="4" fillId="0" borderId="14" xfId="0" applyNumberFormat="1" applyFont="1" applyBorder="1"/>
    <xf numFmtId="3" fontId="9" fillId="0" borderId="0" xfId="0" applyNumberFormat="1" applyFont="1"/>
    <xf numFmtId="3" fontId="4" fillId="6" borderId="0" xfId="0" applyNumberFormat="1" applyFont="1" applyFill="1"/>
    <xf numFmtId="165" fontId="4" fillId="0" borderId="0" xfId="0" applyNumberFormat="1" applyFont="1"/>
    <xf numFmtId="3" fontId="4" fillId="14" borderId="0" xfId="0" applyNumberFormat="1" applyFont="1" applyFill="1"/>
    <xf numFmtId="3" fontId="10" fillId="0" borderId="0" xfId="0" applyNumberFormat="1" applyFont="1"/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0" fillId="2" borderId="0" xfId="0" applyFill="1"/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1" xfId="0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10" fillId="0" borderId="1" xfId="0" applyNumberFormat="1" applyFont="1" applyBorder="1" applyAlignment="1">
      <alignment horizontal="center"/>
    </xf>
    <xf numFmtId="0" fontId="13" fillId="0" borderId="1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3" fontId="13" fillId="0" borderId="11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9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3" fontId="18" fillId="0" borderId="0" xfId="0" applyNumberFormat="1" applyFont="1"/>
    <xf numFmtId="3" fontId="19" fillId="0" borderId="0" xfId="0" applyNumberFormat="1" applyFont="1"/>
    <xf numFmtId="0" fontId="13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3" fontId="13" fillId="0" borderId="19" xfId="0" applyNumberFormat="1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</cellXfs>
  <cellStyles count="9">
    <cellStyle name="Comma 2" xfId="1" xr:uid="{00000000-0005-0000-0000-000000000000}"/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3 4" xfId="5" xr:uid="{00000000-0005-0000-0000-000004000000}"/>
    <cellStyle name="Normal 3 6" xfId="6" xr:uid="{00000000-0005-0000-0000-000005000000}"/>
    <cellStyle name="Normal 4" xfId="7" xr:uid="{00000000-0005-0000-0000-000006000000}"/>
    <cellStyle name="Percent 2" xfId="8" xr:uid="{00000000-0005-0000-0000-000007000000}"/>
  </cellStyles>
  <dxfs count="0"/>
  <tableStyles count="0" defaultTableStyle="TableStyleMedium9" defaultPivotStyle="PivotStyleLight16"/>
  <colors>
    <mruColors>
      <color rgb="FFDC281E"/>
      <color rgb="FFF9A17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17888</xdr:colOff>
      <xdr:row>4</xdr:row>
      <xdr:rowOff>35775</xdr:rowOff>
    </xdr:from>
    <xdr:to>
      <xdr:col>12</xdr:col>
      <xdr:colOff>35775</xdr:colOff>
      <xdr:row>95</xdr:row>
      <xdr:rowOff>98380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B3319D9-6D57-B184-9D1A-5E415D3050CA}"/>
            </a:ext>
          </a:extLst>
        </xdr:cNvPr>
        <xdr:cNvCxnSpPr/>
      </xdr:nvCxnSpPr>
      <xdr:spPr>
        <a:xfrm flipH="1">
          <a:off x="8156620" y="304085"/>
          <a:ext cx="17887" cy="17314929"/>
        </a:xfrm>
        <a:prstGeom prst="line">
          <a:avLst/>
        </a:prstGeom>
        <a:ln w="57150">
          <a:solidFill>
            <a:schemeClr val="accent2">
              <a:lumMod val="60000"/>
              <a:lumOff val="40000"/>
            </a:schemeClr>
          </a:solidFill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35774</xdr:colOff>
      <xdr:row>3</xdr:row>
      <xdr:rowOff>241479</xdr:rowOff>
    </xdr:from>
    <xdr:to>
      <xdr:col>19</xdr:col>
      <xdr:colOff>35774</xdr:colOff>
      <xdr:row>95</xdr:row>
      <xdr:rowOff>89436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3B3EC47-7C23-4164-B7FF-D81756A74CF7}"/>
            </a:ext>
          </a:extLst>
        </xdr:cNvPr>
        <xdr:cNvCxnSpPr/>
      </xdr:nvCxnSpPr>
      <xdr:spPr>
        <a:xfrm>
          <a:off x="12852042" y="241479"/>
          <a:ext cx="0" cy="17368591"/>
        </a:xfrm>
        <a:prstGeom prst="line">
          <a:avLst/>
        </a:prstGeom>
        <a:ln w="57150">
          <a:solidFill>
            <a:srgbClr val="DC281E"/>
          </a:solidFill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32EE-5C4B-4DEF-A12B-8E017DC030F2}">
  <sheetPr>
    <tabColor rgb="FF92D050"/>
  </sheetPr>
  <dimension ref="A1:Z105"/>
  <sheetViews>
    <sheetView tabSelected="1" zoomScale="71" zoomScaleNormal="80" workbookViewId="0">
      <pane ySplit="4" topLeftCell="A5" activePane="bottomLeft" state="frozen"/>
      <selection pane="bottomLeft" activeCell="I2" sqref="I2"/>
    </sheetView>
  </sheetViews>
  <sheetFormatPr defaultColWidth="8.85546875" defaultRowHeight="14.45"/>
  <cols>
    <col min="1" max="1" width="10.85546875" style="3" bestFit="1" customWidth="1"/>
    <col min="2" max="2" width="8.140625" style="3" bestFit="1" customWidth="1"/>
    <col min="3" max="3" width="12.5703125" style="3" customWidth="1"/>
    <col min="4" max="5" width="8.85546875" style="3"/>
    <col min="6" max="6" width="11" style="3" bestFit="1" customWidth="1"/>
    <col min="7" max="7" width="8.85546875" style="3"/>
    <col min="8" max="8" width="10" style="3" bestFit="1" customWidth="1"/>
    <col min="9" max="10" width="10.140625" style="3" bestFit="1" customWidth="1"/>
    <col min="11" max="12" width="8.85546875" style="3"/>
    <col min="13" max="13" width="10.140625" style="3" bestFit="1" customWidth="1"/>
    <col min="14" max="14" width="11.5703125" style="3" customWidth="1"/>
    <col min="15" max="16" width="8.85546875" style="3"/>
    <col min="17" max="17" width="10.42578125" style="3" bestFit="1" customWidth="1"/>
    <col min="18" max="21" width="8.85546875" style="3"/>
    <col min="22" max="22" width="9.140625" style="3" bestFit="1" customWidth="1"/>
    <col min="23" max="24" width="8.85546875" style="3"/>
    <col min="25" max="25" width="11.85546875" style="3" customWidth="1"/>
    <col min="26" max="27" width="8.85546875" style="3"/>
    <col min="28" max="28" width="12.42578125" style="3" customWidth="1"/>
    <col min="29" max="16384" width="8.85546875" style="3"/>
  </cols>
  <sheetData>
    <row r="1" spans="1:25" ht="21">
      <c r="A1" s="68" t="s">
        <v>0</v>
      </c>
    </row>
    <row r="2" spans="1:25">
      <c r="A2" s="67" t="s">
        <v>1</v>
      </c>
    </row>
    <row r="4" spans="1:25" ht="21">
      <c r="K4" s="4" t="s">
        <v>2</v>
      </c>
    </row>
    <row r="5" spans="1:25">
      <c r="D5" s="3" t="s">
        <v>3</v>
      </c>
    </row>
    <row r="6" spans="1:25">
      <c r="A6" s="2" t="s">
        <v>4</v>
      </c>
      <c r="B6" s="2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16" t="s">
        <v>19</v>
      </c>
      <c r="R6" s="16" t="s">
        <v>20</v>
      </c>
      <c r="S6" s="16" t="s">
        <v>21</v>
      </c>
      <c r="T6" s="16" t="s">
        <v>22</v>
      </c>
      <c r="U6" s="16" t="s">
        <v>23</v>
      </c>
      <c r="V6" s="16" t="s">
        <v>24</v>
      </c>
      <c r="W6" s="16" t="s">
        <v>25</v>
      </c>
      <c r="X6" s="16" t="s">
        <v>26</v>
      </c>
      <c r="Y6" s="5" t="s">
        <v>27</v>
      </c>
    </row>
    <row r="7" spans="1:25">
      <c r="A7" s="3" t="s">
        <v>28</v>
      </c>
      <c r="B7" s="3">
        <v>1942</v>
      </c>
      <c r="D7" s="6">
        <v>6</v>
      </c>
      <c r="E7" s="7">
        <v>0</v>
      </c>
      <c r="F7" s="8">
        <v>64</v>
      </c>
      <c r="G7" s="9">
        <v>60</v>
      </c>
      <c r="H7" s="10">
        <v>60</v>
      </c>
      <c r="I7" s="11">
        <v>60</v>
      </c>
      <c r="J7" s="12">
        <v>60</v>
      </c>
      <c r="K7" s="13">
        <v>60</v>
      </c>
      <c r="L7" s="14"/>
      <c r="M7" s="15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>
        <f>SUM(D7:X7)</f>
        <v>370</v>
      </c>
    </row>
    <row r="8" spans="1:25">
      <c r="A8" s="3" t="s">
        <v>29</v>
      </c>
      <c r="B8" s="3">
        <v>621</v>
      </c>
      <c r="D8" s="1"/>
      <c r="E8" s="6">
        <v>6</v>
      </c>
      <c r="F8" s="7">
        <v>0</v>
      </c>
      <c r="G8" s="8">
        <v>64</v>
      </c>
      <c r="H8" s="9">
        <v>60</v>
      </c>
      <c r="I8" s="10">
        <v>60</v>
      </c>
      <c r="J8" s="11">
        <v>60</v>
      </c>
      <c r="K8" s="12">
        <v>60</v>
      </c>
      <c r="L8" s="13">
        <v>60</v>
      </c>
      <c r="M8" s="14"/>
      <c r="N8" s="15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3">
        <f t="shared" ref="Y8:Y17" si="0">SUM(D8:X8)</f>
        <v>370</v>
      </c>
    </row>
    <row r="9" spans="1:25">
      <c r="A9" s="3" t="s">
        <v>30</v>
      </c>
      <c r="B9" s="3">
        <v>621</v>
      </c>
      <c r="D9" s="1"/>
      <c r="E9" s="1"/>
      <c r="F9" s="6">
        <v>6</v>
      </c>
      <c r="G9" s="7">
        <v>0</v>
      </c>
      <c r="H9" s="8">
        <v>64</v>
      </c>
      <c r="I9" s="9">
        <v>60</v>
      </c>
      <c r="J9" s="10">
        <v>60</v>
      </c>
      <c r="K9" s="11">
        <v>60</v>
      </c>
      <c r="L9" s="12">
        <v>60</v>
      </c>
      <c r="M9" s="13">
        <v>60</v>
      </c>
      <c r="N9" s="14"/>
      <c r="O9" s="15">
        <v>0</v>
      </c>
      <c r="P9" s="1"/>
      <c r="Q9" s="1"/>
      <c r="R9" s="1"/>
      <c r="S9" s="1"/>
      <c r="T9" s="1"/>
      <c r="U9" s="1"/>
      <c r="V9" s="1"/>
      <c r="W9" s="1"/>
      <c r="X9" s="1"/>
      <c r="Y9" s="3">
        <f t="shared" si="0"/>
        <v>370</v>
      </c>
    </row>
    <row r="10" spans="1:25">
      <c r="A10" s="3" t="s">
        <v>31</v>
      </c>
      <c r="B10" s="3">
        <v>621</v>
      </c>
      <c r="D10" s="1"/>
      <c r="E10" s="1"/>
      <c r="F10" s="1"/>
      <c r="G10" s="6">
        <v>6</v>
      </c>
      <c r="H10" s="7">
        <v>0</v>
      </c>
      <c r="I10" s="8">
        <v>64</v>
      </c>
      <c r="J10" s="9">
        <v>60</v>
      </c>
      <c r="K10" s="10">
        <v>60</v>
      </c>
      <c r="L10" s="11">
        <v>60</v>
      </c>
      <c r="M10" s="12">
        <v>60</v>
      </c>
      <c r="N10" s="13">
        <v>60</v>
      </c>
      <c r="O10" s="14"/>
      <c r="P10" s="15">
        <v>0</v>
      </c>
      <c r="Q10" s="1"/>
      <c r="R10" s="1"/>
      <c r="S10" s="1"/>
      <c r="T10" s="1"/>
      <c r="U10" s="1"/>
      <c r="V10" s="1"/>
      <c r="W10" s="1"/>
      <c r="X10" s="1"/>
      <c r="Y10" s="3">
        <f t="shared" si="0"/>
        <v>370</v>
      </c>
    </row>
    <row r="11" spans="1:25">
      <c r="A11" s="3" t="s">
        <v>32</v>
      </c>
      <c r="B11" s="3">
        <v>621</v>
      </c>
      <c r="D11" s="1"/>
      <c r="E11" s="1"/>
      <c r="F11" s="1"/>
      <c r="G11" s="1"/>
      <c r="H11" s="6">
        <v>6</v>
      </c>
      <c r="I11" s="7">
        <v>0</v>
      </c>
      <c r="J11" s="8">
        <v>64</v>
      </c>
      <c r="K11" s="9">
        <v>60</v>
      </c>
      <c r="L11" s="10">
        <v>60</v>
      </c>
      <c r="M11" s="11">
        <v>60</v>
      </c>
      <c r="N11" s="12">
        <v>60</v>
      </c>
      <c r="O11" s="13">
        <v>60</v>
      </c>
      <c r="P11" s="14"/>
      <c r="Q11" s="15">
        <v>0</v>
      </c>
      <c r="R11" s="1"/>
      <c r="S11" s="1"/>
      <c r="T11" s="1"/>
      <c r="U11" s="1"/>
      <c r="V11" s="1"/>
      <c r="W11" s="1"/>
      <c r="X11" s="1"/>
      <c r="Y11" s="3">
        <f t="shared" si="0"/>
        <v>370</v>
      </c>
    </row>
    <row r="12" spans="1:25">
      <c r="A12" s="3" t="s">
        <v>33</v>
      </c>
      <c r="B12" s="3">
        <v>621</v>
      </c>
      <c r="D12" s="1"/>
      <c r="E12" s="1"/>
      <c r="F12" s="1"/>
      <c r="G12" s="1"/>
      <c r="H12" s="1"/>
      <c r="I12" s="6">
        <v>6</v>
      </c>
      <c r="J12" s="7">
        <v>0</v>
      </c>
      <c r="K12" s="8">
        <v>64</v>
      </c>
      <c r="L12" s="9">
        <v>60</v>
      </c>
      <c r="M12" s="10">
        <v>60</v>
      </c>
      <c r="N12" s="11">
        <v>60</v>
      </c>
      <c r="O12" s="12">
        <v>60</v>
      </c>
      <c r="P12" s="13">
        <v>60</v>
      </c>
      <c r="Q12" s="14"/>
      <c r="R12" s="15">
        <v>0</v>
      </c>
      <c r="S12" s="1"/>
      <c r="T12" s="1"/>
      <c r="U12" s="1"/>
      <c r="V12" s="1"/>
      <c r="W12" s="1"/>
      <c r="X12" s="1"/>
      <c r="Y12" s="3">
        <f t="shared" si="0"/>
        <v>370</v>
      </c>
    </row>
    <row r="13" spans="1:25">
      <c r="A13" s="3" t="s">
        <v>34</v>
      </c>
      <c r="B13" s="3">
        <v>621</v>
      </c>
      <c r="D13" s="1"/>
      <c r="E13" s="1"/>
      <c r="F13" s="1"/>
      <c r="G13" s="1"/>
      <c r="H13" s="1"/>
      <c r="I13" s="1"/>
      <c r="J13" s="6">
        <v>3</v>
      </c>
      <c r="K13" s="7">
        <v>0</v>
      </c>
      <c r="L13" s="8">
        <v>12</v>
      </c>
      <c r="M13" s="9">
        <v>12</v>
      </c>
      <c r="N13" s="10">
        <v>12</v>
      </c>
      <c r="O13" s="11">
        <v>12</v>
      </c>
      <c r="P13" s="12">
        <v>12</v>
      </c>
      <c r="Q13" s="13">
        <v>12</v>
      </c>
      <c r="R13" s="14"/>
      <c r="S13" s="15">
        <v>0</v>
      </c>
      <c r="T13" s="1"/>
      <c r="U13" s="1"/>
      <c r="V13" s="1"/>
      <c r="W13" s="1"/>
      <c r="X13" s="1"/>
      <c r="Y13" s="3">
        <f t="shared" si="0"/>
        <v>75</v>
      </c>
    </row>
    <row r="14" spans="1:25">
      <c r="A14" s="3" t="s">
        <v>35</v>
      </c>
      <c r="B14" s="3">
        <v>621</v>
      </c>
      <c r="D14" s="1"/>
      <c r="E14" s="1"/>
      <c r="F14" s="1"/>
      <c r="G14" s="1"/>
      <c r="H14" s="1"/>
      <c r="I14" s="1"/>
      <c r="J14" s="1"/>
      <c r="K14" s="6">
        <v>3</v>
      </c>
      <c r="L14" s="7">
        <v>0</v>
      </c>
      <c r="M14" s="8">
        <v>12</v>
      </c>
      <c r="N14" s="9">
        <v>12</v>
      </c>
      <c r="O14" s="10">
        <v>12</v>
      </c>
      <c r="P14" s="11">
        <v>12</v>
      </c>
      <c r="Q14" s="12">
        <v>12</v>
      </c>
      <c r="R14" s="13">
        <v>12</v>
      </c>
      <c r="S14" s="14"/>
      <c r="T14" s="15">
        <v>0</v>
      </c>
      <c r="U14" s="1"/>
      <c r="V14" s="1"/>
      <c r="W14" s="1"/>
      <c r="X14" s="1"/>
      <c r="Y14" s="3">
        <f t="shared" si="0"/>
        <v>75</v>
      </c>
    </row>
    <row r="15" spans="1:25">
      <c r="A15" s="3" t="s">
        <v>36</v>
      </c>
      <c r="B15" s="3">
        <v>621</v>
      </c>
      <c r="D15" s="1"/>
      <c r="E15" s="1"/>
      <c r="F15" s="1"/>
      <c r="G15" s="1"/>
      <c r="H15" s="1"/>
      <c r="I15" s="1"/>
      <c r="J15" s="1"/>
      <c r="K15" s="1"/>
      <c r="L15" s="6">
        <v>3</v>
      </c>
      <c r="M15" s="7">
        <v>0</v>
      </c>
      <c r="N15" s="8">
        <v>12</v>
      </c>
      <c r="O15" s="9">
        <v>12</v>
      </c>
      <c r="P15" s="10">
        <v>12</v>
      </c>
      <c r="Q15" s="11">
        <v>12</v>
      </c>
      <c r="R15" s="12">
        <v>12</v>
      </c>
      <c r="S15" s="13">
        <v>12</v>
      </c>
      <c r="T15" s="14"/>
      <c r="U15" s="15">
        <v>0</v>
      </c>
      <c r="V15" s="1"/>
      <c r="W15" s="1"/>
      <c r="X15" s="1"/>
      <c r="Y15" s="3">
        <f t="shared" si="0"/>
        <v>75</v>
      </c>
    </row>
    <row r="16" spans="1: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">
        <f t="shared" si="0"/>
        <v>0</v>
      </c>
    </row>
    <row r="17" spans="1:25">
      <c r="A17" s="3" t="s">
        <v>37</v>
      </c>
      <c r="B17" s="3">
        <v>500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">
        <f t="shared" si="0"/>
        <v>0</v>
      </c>
    </row>
    <row r="18" spans="1: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">
        <f>SUM(D18:X18)</f>
        <v>0</v>
      </c>
    </row>
    <row r="19" spans="1: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5">
      <c r="C21" s="3" t="s">
        <v>38</v>
      </c>
      <c r="D21" s="1">
        <f t="shared" ref="D21:W21" si="1">$B7*D7</f>
        <v>11652</v>
      </c>
      <c r="E21" s="1">
        <f t="shared" si="1"/>
        <v>0</v>
      </c>
      <c r="F21" s="1">
        <f>$B7*F7</f>
        <v>124288</v>
      </c>
      <c r="G21" s="1">
        <f t="shared" si="1"/>
        <v>116520</v>
      </c>
      <c r="H21" s="1">
        <f t="shared" si="1"/>
        <v>116520</v>
      </c>
      <c r="I21" s="1">
        <f t="shared" si="1"/>
        <v>116520</v>
      </c>
      <c r="J21" s="1">
        <f t="shared" si="1"/>
        <v>116520</v>
      </c>
      <c r="K21" s="1">
        <f>$B7*K7</f>
        <v>116520</v>
      </c>
      <c r="L21" s="1">
        <f t="shared" si="1"/>
        <v>0</v>
      </c>
      <c r="M21" s="1">
        <f t="shared" si="1"/>
        <v>0</v>
      </c>
      <c r="N21" s="1">
        <f t="shared" si="1"/>
        <v>0</v>
      </c>
      <c r="O21" s="1">
        <f t="shared" si="1"/>
        <v>0</v>
      </c>
      <c r="P21" s="1">
        <f t="shared" si="1"/>
        <v>0</v>
      </c>
      <c r="Q21" s="1">
        <f t="shared" si="1"/>
        <v>0</v>
      </c>
      <c r="R21" s="1">
        <f t="shared" si="1"/>
        <v>0</v>
      </c>
      <c r="S21" s="1">
        <f t="shared" si="1"/>
        <v>0</v>
      </c>
      <c r="T21" s="1">
        <f t="shared" si="1"/>
        <v>0</v>
      </c>
      <c r="U21" s="1">
        <f t="shared" si="1"/>
        <v>0</v>
      </c>
      <c r="V21" s="1">
        <f t="shared" si="1"/>
        <v>0</v>
      </c>
      <c r="W21" s="1">
        <f t="shared" si="1"/>
        <v>0</v>
      </c>
      <c r="X21" s="1"/>
      <c r="Y21" s="3">
        <f>SUM(D21:X21)</f>
        <v>718540</v>
      </c>
    </row>
    <row r="22" spans="1:25">
      <c r="D22" s="1"/>
      <c r="E22" s="1">
        <f t="shared" ref="E22:X22" si="2">$B8*E8</f>
        <v>3726</v>
      </c>
      <c r="F22" s="1">
        <f>$B8*F8</f>
        <v>0</v>
      </c>
      <c r="G22" s="1">
        <f>$B8*G8</f>
        <v>39744</v>
      </c>
      <c r="H22" s="1">
        <f t="shared" si="2"/>
        <v>37260</v>
      </c>
      <c r="I22" s="1">
        <f t="shared" si="2"/>
        <v>37260</v>
      </c>
      <c r="J22" s="1">
        <f>$B8*J8</f>
        <v>37260</v>
      </c>
      <c r="K22" s="1">
        <f t="shared" si="2"/>
        <v>37260</v>
      </c>
      <c r="L22" s="1">
        <f t="shared" si="2"/>
        <v>37260</v>
      </c>
      <c r="M22" s="1">
        <f t="shared" si="2"/>
        <v>0</v>
      </c>
      <c r="N22" s="1">
        <f t="shared" si="2"/>
        <v>0</v>
      </c>
      <c r="O22" s="1">
        <f t="shared" si="2"/>
        <v>0</v>
      </c>
      <c r="P22" s="1">
        <f t="shared" si="2"/>
        <v>0</v>
      </c>
      <c r="Q22" s="1">
        <f t="shared" si="2"/>
        <v>0</v>
      </c>
      <c r="R22" s="1">
        <f t="shared" si="2"/>
        <v>0</v>
      </c>
      <c r="S22" s="1">
        <f t="shared" si="2"/>
        <v>0</v>
      </c>
      <c r="T22" s="1">
        <f t="shared" si="2"/>
        <v>0</v>
      </c>
      <c r="U22" s="1">
        <f t="shared" si="2"/>
        <v>0</v>
      </c>
      <c r="V22" s="1">
        <f t="shared" si="2"/>
        <v>0</v>
      </c>
      <c r="W22" s="1">
        <f t="shared" si="2"/>
        <v>0</v>
      </c>
      <c r="X22" s="1">
        <f t="shared" si="2"/>
        <v>0</v>
      </c>
      <c r="Y22" s="3">
        <f t="shared" ref="Y22:Y30" si="3">SUM(D22:X22)</f>
        <v>229770</v>
      </c>
    </row>
    <row r="23" spans="1:25">
      <c r="D23" s="1"/>
      <c r="E23" s="1"/>
      <c r="F23" s="1">
        <f>$B9*F9</f>
        <v>3726</v>
      </c>
      <c r="G23" s="1">
        <f t="shared" ref="G23:X23" si="4">$B9*G9</f>
        <v>0</v>
      </c>
      <c r="H23" s="1">
        <f t="shared" si="4"/>
        <v>39744</v>
      </c>
      <c r="I23" s="1">
        <f t="shared" si="4"/>
        <v>37260</v>
      </c>
      <c r="J23" s="1">
        <f t="shared" si="4"/>
        <v>37260</v>
      </c>
      <c r="K23" s="1">
        <f t="shared" si="4"/>
        <v>37260</v>
      </c>
      <c r="L23" s="1">
        <f t="shared" si="4"/>
        <v>37260</v>
      </c>
      <c r="M23" s="1">
        <f t="shared" si="4"/>
        <v>37260</v>
      </c>
      <c r="N23" s="1">
        <f t="shared" si="4"/>
        <v>0</v>
      </c>
      <c r="O23" s="1">
        <f t="shared" si="4"/>
        <v>0</v>
      </c>
      <c r="P23" s="1">
        <f t="shared" si="4"/>
        <v>0</v>
      </c>
      <c r="Q23" s="1">
        <f t="shared" si="4"/>
        <v>0</v>
      </c>
      <c r="R23" s="1">
        <f t="shared" si="4"/>
        <v>0</v>
      </c>
      <c r="S23" s="1">
        <f t="shared" si="4"/>
        <v>0</v>
      </c>
      <c r="T23" s="1">
        <f t="shared" si="4"/>
        <v>0</v>
      </c>
      <c r="U23" s="1">
        <f t="shared" si="4"/>
        <v>0</v>
      </c>
      <c r="V23" s="1">
        <f t="shared" si="4"/>
        <v>0</v>
      </c>
      <c r="W23" s="1">
        <f t="shared" si="4"/>
        <v>0</v>
      </c>
      <c r="X23" s="1">
        <f t="shared" si="4"/>
        <v>0</v>
      </c>
      <c r="Y23" s="3">
        <f t="shared" si="3"/>
        <v>229770</v>
      </c>
    </row>
    <row r="24" spans="1:25">
      <c r="D24" s="1"/>
      <c r="E24" s="1"/>
      <c r="F24" s="1"/>
      <c r="G24" s="1">
        <f>$B8*G10</f>
        <v>3726</v>
      </c>
      <c r="H24" s="1">
        <f t="shared" ref="H24:X24" si="5">$B8*H10</f>
        <v>0</v>
      </c>
      <c r="I24" s="1">
        <f t="shared" si="5"/>
        <v>39744</v>
      </c>
      <c r="J24" s="1">
        <f t="shared" si="5"/>
        <v>37260</v>
      </c>
      <c r="K24" s="1">
        <f t="shared" si="5"/>
        <v>37260</v>
      </c>
      <c r="L24" s="1">
        <f t="shared" si="5"/>
        <v>37260</v>
      </c>
      <c r="M24" s="1">
        <f t="shared" si="5"/>
        <v>37260</v>
      </c>
      <c r="N24" s="1">
        <f t="shared" si="5"/>
        <v>37260</v>
      </c>
      <c r="O24" s="1">
        <f t="shared" si="5"/>
        <v>0</v>
      </c>
      <c r="P24" s="1">
        <f t="shared" si="5"/>
        <v>0</v>
      </c>
      <c r="Q24" s="1">
        <f t="shared" si="5"/>
        <v>0</v>
      </c>
      <c r="R24" s="1">
        <f t="shared" si="5"/>
        <v>0</v>
      </c>
      <c r="S24" s="1">
        <f t="shared" si="5"/>
        <v>0</v>
      </c>
      <c r="T24" s="1">
        <f t="shared" si="5"/>
        <v>0</v>
      </c>
      <c r="U24" s="1">
        <f t="shared" si="5"/>
        <v>0</v>
      </c>
      <c r="V24" s="1">
        <f t="shared" si="5"/>
        <v>0</v>
      </c>
      <c r="W24" s="1">
        <f t="shared" si="5"/>
        <v>0</v>
      </c>
      <c r="X24" s="1">
        <f t="shared" si="5"/>
        <v>0</v>
      </c>
      <c r="Y24" s="3">
        <f t="shared" si="3"/>
        <v>229770</v>
      </c>
    </row>
    <row r="25" spans="1:25">
      <c r="D25" s="1"/>
      <c r="E25" s="1"/>
      <c r="F25" s="1"/>
      <c r="G25" s="1"/>
      <c r="H25" s="1">
        <f>$B8*H11</f>
        <v>3726</v>
      </c>
      <c r="I25" s="1">
        <f t="shared" ref="I25:X25" si="6">$B8*I11</f>
        <v>0</v>
      </c>
      <c r="J25" s="1">
        <f t="shared" si="6"/>
        <v>39744</v>
      </c>
      <c r="K25" s="1">
        <f t="shared" si="6"/>
        <v>37260</v>
      </c>
      <c r="L25" s="1">
        <f t="shared" si="6"/>
        <v>37260</v>
      </c>
      <c r="M25" s="1">
        <f t="shared" si="6"/>
        <v>37260</v>
      </c>
      <c r="N25" s="1">
        <f t="shared" si="6"/>
        <v>37260</v>
      </c>
      <c r="O25" s="1">
        <f t="shared" si="6"/>
        <v>37260</v>
      </c>
      <c r="P25" s="1">
        <f t="shared" si="6"/>
        <v>0</v>
      </c>
      <c r="Q25" s="1">
        <f t="shared" si="6"/>
        <v>0</v>
      </c>
      <c r="R25" s="1">
        <f t="shared" si="6"/>
        <v>0</v>
      </c>
      <c r="S25" s="1">
        <f t="shared" si="6"/>
        <v>0</v>
      </c>
      <c r="T25" s="1">
        <f t="shared" si="6"/>
        <v>0</v>
      </c>
      <c r="U25" s="1">
        <f t="shared" si="6"/>
        <v>0</v>
      </c>
      <c r="V25" s="1">
        <f t="shared" si="6"/>
        <v>0</v>
      </c>
      <c r="W25" s="1">
        <f t="shared" si="6"/>
        <v>0</v>
      </c>
      <c r="X25" s="1">
        <f t="shared" si="6"/>
        <v>0</v>
      </c>
      <c r="Y25" s="3">
        <f t="shared" si="3"/>
        <v>229770</v>
      </c>
    </row>
    <row r="26" spans="1:25">
      <c r="D26" s="1"/>
      <c r="E26" s="1"/>
      <c r="F26" s="1"/>
      <c r="G26" s="1"/>
      <c r="H26" s="1"/>
      <c r="I26" s="1">
        <f>$B8*I12</f>
        <v>3726</v>
      </c>
      <c r="J26" s="1">
        <f t="shared" ref="J26:X26" si="7">$B8*J12</f>
        <v>0</v>
      </c>
      <c r="K26" s="1">
        <f t="shared" si="7"/>
        <v>39744</v>
      </c>
      <c r="L26" s="1">
        <f t="shared" si="7"/>
        <v>37260</v>
      </c>
      <c r="M26" s="1">
        <f t="shared" si="7"/>
        <v>37260</v>
      </c>
      <c r="N26" s="1">
        <f t="shared" si="7"/>
        <v>37260</v>
      </c>
      <c r="O26" s="1">
        <f t="shared" si="7"/>
        <v>37260</v>
      </c>
      <c r="P26" s="1">
        <f>$B8*P12</f>
        <v>37260</v>
      </c>
      <c r="Q26" s="1">
        <f t="shared" si="7"/>
        <v>0</v>
      </c>
      <c r="R26" s="1">
        <f t="shared" si="7"/>
        <v>0</v>
      </c>
      <c r="S26" s="1">
        <f t="shared" si="7"/>
        <v>0</v>
      </c>
      <c r="T26" s="1">
        <f t="shared" si="7"/>
        <v>0</v>
      </c>
      <c r="U26" s="1">
        <f t="shared" si="7"/>
        <v>0</v>
      </c>
      <c r="V26" s="1">
        <f t="shared" si="7"/>
        <v>0</v>
      </c>
      <c r="W26" s="1">
        <f t="shared" si="7"/>
        <v>0</v>
      </c>
      <c r="X26" s="1">
        <f t="shared" si="7"/>
        <v>0</v>
      </c>
      <c r="Y26" s="3">
        <f t="shared" si="3"/>
        <v>229770</v>
      </c>
    </row>
    <row r="27" spans="1:25">
      <c r="D27" s="1"/>
      <c r="E27" s="1"/>
      <c r="F27" s="1"/>
      <c r="G27" s="1"/>
      <c r="H27" s="1"/>
      <c r="I27" s="1"/>
      <c r="J27" s="1">
        <f>$B8*J13</f>
        <v>1863</v>
      </c>
      <c r="K27" s="1">
        <f t="shared" ref="K27:X27" si="8">$B8*K13</f>
        <v>0</v>
      </c>
      <c r="L27" s="1">
        <f t="shared" si="8"/>
        <v>7452</v>
      </c>
      <c r="M27" s="1">
        <f t="shared" si="8"/>
        <v>7452</v>
      </c>
      <c r="N27" s="1">
        <f t="shared" si="8"/>
        <v>7452</v>
      </c>
      <c r="O27" s="1">
        <f t="shared" si="8"/>
        <v>7452</v>
      </c>
      <c r="P27" s="1">
        <f t="shared" si="8"/>
        <v>7452</v>
      </c>
      <c r="Q27" s="1">
        <f t="shared" si="8"/>
        <v>7452</v>
      </c>
      <c r="R27" s="1">
        <f t="shared" si="8"/>
        <v>0</v>
      </c>
      <c r="S27" s="1">
        <f t="shared" si="8"/>
        <v>0</v>
      </c>
      <c r="T27" s="1">
        <f t="shared" si="8"/>
        <v>0</v>
      </c>
      <c r="U27" s="1">
        <f t="shared" si="8"/>
        <v>0</v>
      </c>
      <c r="V27" s="1">
        <f t="shared" si="8"/>
        <v>0</v>
      </c>
      <c r="W27" s="1">
        <f t="shared" si="8"/>
        <v>0</v>
      </c>
      <c r="X27" s="1">
        <f t="shared" si="8"/>
        <v>0</v>
      </c>
      <c r="Y27" s="3">
        <f t="shared" si="3"/>
        <v>46575</v>
      </c>
    </row>
    <row r="28" spans="1:25">
      <c r="D28" s="1"/>
      <c r="E28" s="1"/>
      <c r="F28" s="1"/>
      <c r="G28" s="1"/>
      <c r="H28" s="1"/>
      <c r="I28" s="1"/>
      <c r="J28" s="1"/>
      <c r="K28" s="1">
        <f>$B8*K14</f>
        <v>1863</v>
      </c>
      <c r="L28" s="1">
        <f t="shared" ref="L28:X28" si="9">$B8*L14</f>
        <v>0</v>
      </c>
      <c r="M28" s="1">
        <f t="shared" si="9"/>
        <v>7452</v>
      </c>
      <c r="N28" s="1">
        <f t="shared" si="9"/>
        <v>7452</v>
      </c>
      <c r="O28" s="1">
        <f t="shared" si="9"/>
        <v>7452</v>
      </c>
      <c r="P28" s="1">
        <f t="shared" si="9"/>
        <v>7452</v>
      </c>
      <c r="Q28" s="1">
        <f t="shared" si="9"/>
        <v>7452</v>
      </c>
      <c r="R28" s="1">
        <f t="shared" si="9"/>
        <v>7452</v>
      </c>
      <c r="S28" s="1">
        <f t="shared" si="9"/>
        <v>0</v>
      </c>
      <c r="T28" s="1">
        <f t="shared" si="9"/>
        <v>0</v>
      </c>
      <c r="U28" s="1">
        <f t="shared" si="9"/>
        <v>0</v>
      </c>
      <c r="V28" s="1">
        <f t="shared" si="9"/>
        <v>0</v>
      </c>
      <c r="W28" s="1">
        <f t="shared" si="9"/>
        <v>0</v>
      </c>
      <c r="X28" s="1">
        <f t="shared" si="9"/>
        <v>0</v>
      </c>
      <c r="Y28" s="3">
        <f t="shared" si="3"/>
        <v>46575</v>
      </c>
    </row>
    <row r="29" spans="1:25">
      <c r="D29" s="1"/>
      <c r="E29" s="1"/>
      <c r="F29" s="1"/>
      <c r="G29" s="1"/>
      <c r="H29" s="1"/>
      <c r="I29" s="1"/>
      <c r="J29" s="1"/>
      <c r="K29" s="1"/>
      <c r="L29" s="1">
        <f>$B8*L15</f>
        <v>1863</v>
      </c>
      <c r="M29" s="1">
        <f t="shared" ref="M29:X29" si="10">$B8*M15</f>
        <v>0</v>
      </c>
      <c r="N29" s="1">
        <f t="shared" si="10"/>
        <v>7452</v>
      </c>
      <c r="O29" s="1">
        <f t="shared" si="10"/>
        <v>7452</v>
      </c>
      <c r="P29" s="1">
        <f t="shared" si="10"/>
        <v>7452</v>
      </c>
      <c r="Q29" s="1">
        <f t="shared" si="10"/>
        <v>7452</v>
      </c>
      <c r="R29" s="1">
        <f t="shared" si="10"/>
        <v>7452</v>
      </c>
      <c r="S29" s="1">
        <f t="shared" si="10"/>
        <v>7452</v>
      </c>
      <c r="T29" s="1">
        <f t="shared" si="10"/>
        <v>0</v>
      </c>
      <c r="U29" s="1">
        <f t="shared" si="10"/>
        <v>0</v>
      </c>
      <c r="V29" s="1">
        <f t="shared" si="10"/>
        <v>0</v>
      </c>
      <c r="W29" s="1">
        <f t="shared" si="10"/>
        <v>0</v>
      </c>
      <c r="X29" s="1">
        <f t="shared" si="10"/>
        <v>0</v>
      </c>
      <c r="Y29" s="3">
        <f t="shared" si="3"/>
        <v>46575</v>
      </c>
    </row>
    <row r="30" spans="1:25">
      <c r="D30" s="1"/>
      <c r="E30" s="1"/>
      <c r="F30" s="1"/>
      <c r="G30" s="1"/>
      <c r="H30" s="1"/>
      <c r="I30" s="1"/>
      <c r="J30" s="1"/>
      <c r="K30" s="1"/>
      <c r="L30" s="1"/>
      <c r="M30" s="1">
        <f>$B8*M16</f>
        <v>0</v>
      </c>
      <c r="N30" s="1">
        <f t="shared" ref="N30:X30" si="11">$B8*N16</f>
        <v>0</v>
      </c>
      <c r="O30" s="1">
        <f t="shared" si="11"/>
        <v>0</v>
      </c>
      <c r="P30" s="1">
        <f t="shared" si="11"/>
        <v>0</v>
      </c>
      <c r="Q30" s="1">
        <f t="shared" si="11"/>
        <v>0</v>
      </c>
      <c r="R30" s="1">
        <f t="shared" si="11"/>
        <v>0</v>
      </c>
      <c r="S30" s="1">
        <f t="shared" si="11"/>
        <v>0</v>
      </c>
      <c r="T30" s="1">
        <f t="shared" si="11"/>
        <v>0</v>
      </c>
      <c r="U30" s="1">
        <f t="shared" si="11"/>
        <v>0</v>
      </c>
      <c r="V30" s="1">
        <f t="shared" si="11"/>
        <v>0</v>
      </c>
      <c r="W30" s="1">
        <f t="shared" si="11"/>
        <v>0</v>
      </c>
      <c r="X30" s="1">
        <f t="shared" si="11"/>
        <v>0</v>
      </c>
      <c r="Y30" s="3">
        <f t="shared" si="3"/>
        <v>0</v>
      </c>
    </row>
    <row r="31" spans="1:25"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>$B8*N17</f>
        <v>0</v>
      </c>
      <c r="O31" s="1">
        <f t="shared" ref="O31:X31" si="12">$B8*O17</f>
        <v>0</v>
      </c>
      <c r="P31" s="1">
        <f t="shared" si="12"/>
        <v>0</v>
      </c>
      <c r="Q31" s="1">
        <f t="shared" si="12"/>
        <v>0</v>
      </c>
      <c r="R31" s="1">
        <f t="shared" si="12"/>
        <v>0</v>
      </c>
      <c r="S31" s="1">
        <f t="shared" si="12"/>
        <v>0</v>
      </c>
      <c r="T31" s="1">
        <f t="shared" si="12"/>
        <v>0</v>
      </c>
      <c r="U31" s="1">
        <f t="shared" si="12"/>
        <v>0</v>
      </c>
      <c r="V31" s="1">
        <f t="shared" si="12"/>
        <v>0</v>
      </c>
      <c r="W31" s="1">
        <f t="shared" si="12"/>
        <v>0</v>
      </c>
      <c r="X31" s="1">
        <f t="shared" si="12"/>
        <v>0</v>
      </c>
    </row>
    <row r="32" spans="1: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 t="shared" ref="O32:X32" si="13">$B8*O18</f>
        <v>0</v>
      </c>
      <c r="P32" s="1">
        <f t="shared" si="13"/>
        <v>0</v>
      </c>
      <c r="Q32" s="1">
        <f t="shared" si="13"/>
        <v>0</v>
      </c>
      <c r="R32" s="1">
        <f t="shared" si="13"/>
        <v>0</v>
      </c>
      <c r="S32" s="1">
        <f t="shared" si="13"/>
        <v>0</v>
      </c>
      <c r="T32" s="1">
        <f t="shared" si="13"/>
        <v>0</v>
      </c>
      <c r="U32" s="1">
        <f t="shared" si="13"/>
        <v>0</v>
      </c>
      <c r="V32" s="1">
        <f t="shared" si="13"/>
        <v>0</v>
      </c>
      <c r="W32" s="1">
        <f t="shared" si="13"/>
        <v>0</v>
      </c>
      <c r="X32" s="1">
        <f t="shared" si="13"/>
        <v>0</v>
      </c>
    </row>
    <row r="33" spans="1:26" ht="15" thickBot="1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6">
      <c r="C34" s="18"/>
      <c r="D34" s="19">
        <f>SUM(D21:D33)</f>
        <v>11652</v>
      </c>
      <c r="E34" s="19">
        <f>SUM(E21:E33)</f>
        <v>3726</v>
      </c>
      <c r="F34" s="19">
        <f>SUM(F21:F33)</f>
        <v>128014</v>
      </c>
      <c r="G34" s="19">
        <f>SUM(G21:G33)</f>
        <v>159990</v>
      </c>
      <c r="H34" s="19">
        <f t="shared" ref="H34:X34" si="14">SUM(H21:H33)</f>
        <v>197250</v>
      </c>
      <c r="I34" s="19">
        <f t="shared" si="14"/>
        <v>234510</v>
      </c>
      <c r="J34" s="19">
        <f t="shared" si="14"/>
        <v>269907</v>
      </c>
      <c r="K34" s="19">
        <f t="shared" si="14"/>
        <v>307167</v>
      </c>
      <c r="L34" s="19">
        <f t="shared" si="14"/>
        <v>195615</v>
      </c>
      <c r="M34" s="19">
        <f t="shared" si="14"/>
        <v>163944</v>
      </c>
      <c r="N34" s="19">
        <f t="shared" si="14"/>
        <v>134136</v>
      </c>
      <c r="O34" s="19">
        <f t="shared" si="14"/>
        <v>96876</v>
      </c>
      <c r="P34" s="19">
        <f t="shared" si="14"/>
        <v>59616</v>
      </c>
      <c r="Q34" s="19">
        <f t="shared" si="14"/>
        <v>22356</v>
      </c>
      <c r="R34" s="19">
        <f t="shared" si="14"/>
        <v>14904</v>
      </c>
      <c r="S34" s="19">
        <f>SUM(S21:S33)</f>
        <v>7452</v>
      </c>
      <c r="T34" s="19">
        <f t="shared" si="14"/>
        <v>0</v>
      </c>
      <c r="U34" s="19">
        <f t="shared" si="14"/>
        <v>0</v>
      </c>
      <c r="V34" s="19">
        <f t="shared" si="14"/>
        <v>0</v>
      </c>
      <c r="W34" s="19">
        <f t="shared" si="14"/>
        <v>0</v>
      </c>
      <c r="X34" s="19">
        <f t="shared" si="14"/>
        <v>0</v>
      </c>
      <c r="Y34" s="20">
        <f>SUM(D34:X34)</f>
        <v>2007115</v>
      </c>
    </row>
    <row r="35" spans="1:26">
      <c r="C35" s="21" t="s">
        <v>39</v>
      </c>
      <c r="D35" s="3">
        <f>500*D7*0.1</f>
        <v>300</v>
      </c>
      <c r="E35" s="3">
        <f t="shared" ref="E35:X35" si="15">500*E7*0.1</f>
        <v>0</v>
      </c>
      <c r="F35" s="3">
        <f t="shared" si="15"/>
        <v>3200</v>
      </c>
      <c r="G35" s="3">
        <f t="shared" si="15"/>
        <v>3000</v>
      </c>
      <c r="H35" s="3">
        <f t="shared" si="15"/>
        <v>3000</v>
      </c>
      <c r="I35" s="3">
        <f t="shared" si="15"/>
        <v>3000</v>
      </c>
      <c r="J35" s="3">
        <f t="shared" si="15"/>
        <v>3000</v>
      </c>
      <c r="K35" s="3">
        <f>500*K7*0.1</f>
        <v>3000</v>
      </c>
      <c r="L35" s="3">
        <f t="shared" si="15"/>
        <v>0</v>
      </c>
      <c r="M35" s="3">
        <f t="shared" si="15"/>
        <v>0</v>
      </c>
      <c r="N35" s="3">
        <f t="shared" si="15"/>
        <v>0</v>
      </c>
      <c r="O35" s="3">
        <f t="shared" si="15"/>
        <v>0</v>
      </c>
      <c r="P35" s="3">
        <f t="shared" si="15"/>
        <v>0</v>
      </c>
      <c r="Q35" s="3">
        <f t="shared" si="15"/>
        <v>0</v>
      </c>
      <c r="R35" s="3">
        <f t="shared" si="15"/>
        <v>0</v>
      </c>
      <c r="S35" s="3">
        <f t="shared" si="15"/>
        <v>0</v>
      </c>
      <c r="T35" s="3">
        <f t="shared" si="15"/>
        <v>0</v>
      </c>
      <c r="U35" s="3">
        <f t="shared" si="15"/>
        <v>0</v>
      </c>
      <c r="V35" s="3">
        <f t="shared" si="15"/>
        <v>0</v>
      </c>
      <c r="W35" s="3">
        <f t="shared" si="15"/>
        <v>0</v>
      </c>
      <c r="X35" s="3">
        <f t="shared" si="15"/>
        <v>0</v>
      </c>
      <c r="Y35" s="22">
        <f>SUM(D35:X35)</f>
        <v>18500</v>
      </c>
    </row>
    <row r="36" spans="1:26" ht="15" thickBot="1">
      <c r="C36" s="27" t="s">
        <v>40</v>
      </c>
      <c r="D36" s="23">
        <f>D35+D34</f>
        <v>11952</v>
      </c>
      <c r="E36" s="23">
        <f t="shared" ref="E36:X36" si="16">E35+E34</f>
        <v>3726</v>
      </c>
      <c r="F36" s="23">
        <f t="shared" si="16"/>
        <v>131214</v>
      </c>
      <c r="G36" s="23">
        <f t="shared" si="16"/>
        <v>162990</v>
      </c>
      <c r="H36" s="23">
        <f t="shared" si="16"/>
        <v>200250</v>
      </c>
      <c r="I36" s="23">
        <f t="shared" si="16"/>
        <v>237510</v>
      </c>
      <c r="J36" s="23">
        <f t="shared" si="16"/>
        <v>272907</v>
      </c>
      <c r="K36" s="23">
        <f t="shared" si="16"/>
        <v>310167</v>
      </c>
      <c r="L36" s="23">
        <f t="shared" si="16"/>
        <v>195615</v>
      </c>
      <c r="M36" s="23">
        <f t="shared" si="16"/>
        <v>163944</v>
      </c>
      <c r="N36" s="23">
        <f t="shared" si="16"/>
        <v>134136</v>
      </c>
      <c r="O36" s="23">
        <f t="shared" si="16"/>
        <v>96876</v>
      </c>
      <c r="P36" s="23">
        <f t="shared" si="16"/>
        <v>59616</v>
      </c>
      <c r="Q36" s="23">
        <f t="shared" si="16"/>
        <v>22356</v>
      </c>
      <c r="R36" s="23">
        <f t="shared" si="16"/>
        <v>14904</v>
      </c>
      <c r="S36" s="23">
        <f>S35+S34</f>
        <v>7452</v>
      </c>
      <c r="T36" s="23">
        <f t="shared" si="16"/>
        <v>0</v>
      </c>
      <c r="U36" s="23">
        <f t="shared" si="16"/>
        <v>0</v>
      </c>
      <c r="V36" s="23">
        <f t="shared" si="16"/>
        <v>0</v>
      </c>
      <c r="W36" s="23">
        <f t="shared" si="16"/>
        <v>0</v>
      </c>
      <c r="X36" s="23">
        <f t="shared" si="16"/>
        <v>0</v>
      </c>
      <c r="Y36" s="24">
        <f>SUM(D36:X36)</f>
        <v>2025615</v>
      </c>
      <c r="Z36" s="3" t="s">
        <v>41</v>
      </c>
    </row>
    <row r="37" spans="1:26" ht="21">
      <c r="D37" s="2"/>
      <c r="E37" s="2"/>
      <c r="F37" s="2"/>
      <c r="G37" s="2"/>
      <c r="H37" s="2"/>
      <c r="I37" s="2"/>
      <c r="J37" s="2"/>
      <c r="K37" s="4" t="s">
        <v>42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6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>
      <c r="B39" s="2" t="s">
        <v>5</v>
      </c>
      <c r="D39" s="16" t="s">
        <v>6</v>
      </c>
      <c r="E39" s="16" t="s">
        <v>7</v>
      </c>
      <c r="F39" s="16" t="s">
        <v>8</v>
      </c>
      <c r="G39" s="16" t="s">
        <v>9</v>
      </c>
      <c r="H39" s="16" t="s">
        <v>10</v>
      </c>
      <c r="I39" s="16" t="s">
        <v>11</v>
      </c>
      <c r="J39" s="16" t="s">
        <v>12</v>
      </c>
      <c r="K39" s="16" t="s">
        <v>13</v>
      </c>
      <c r="L39" s="16" t="s">
        <v>14</v>
      </c>
      <c r="M39" s="16" t="s">
        <v>15</v>
      </c>
      <c r="N39" s="16" t="s">
        <v>16</v>
      </c>
      <c r="O39" s="16" t="s">
        <v>17</v>
      </c>
      <c r="P39" s="16" t="s">
        <v>18</v>
      </c>
      <c r="Q39" s="16" t="s">
        <v>19</v>
      </c>
      <c r="R39" s="16" t="s">
        <v>20</v>
      </c>
      <c r="S39" s="16" t="s">
        <v>21</v>
      </c>
      <c r="T39" s="16" t="s">
        <v>22</v>
      </c>
      <c r="U39" s="16" t="s">
        <v>23</v>
      </c>
      <c r="V39" s="16" t="s">
        <v>24</v>
      </c>
      <c r="W39" s="16" t="s">
        <v>25</v>
      </c>
      <c r="X39" s="16" t="s">
        <v>26</v>
      </c>
    </row>
    <row r="40" spans="1:26">
      <c r="A40" s="3" t="s">
        <v>28</v>
      </c>
      <c r="B40" s="3">
        <v>812</v>
      </c>
      <c r="D40" s="6">
        <v>2</v>
      </c>
      <c r="E40" s="7">
        <v>0</v>
      </c>
      <c r="F40" s="8">
        <v>37</v>
      </c>
      <c r="G40" s="9">
        <v>21</v>
      </c>
      <c r="H40" s="10">
        <v>20</v>
      </c>
      <c r="I40" s="11">
        <v>20</v>
      </c>
      <c r="J40" s="12">
        <v>20</v>
      </c>
      <c r="K40" s="13">
        <v>20</v>
      </c>
      <c r="L40" s="14"/>
      <c r="M40" s="1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3">
        <f>SUM(D40:X40)</f>
        <v>140</v>
      </c>
    </row>
    <row r="41" spans="1:26">
      <c r="A41" s="3" t="s">
        <v>29</v>
      </c>
      <c r="B41" s="3">
        <v>112</v>
      </c>
      <c r="D41" s="1"/>
      <c r="E41" s="6">
        <v>2</v>
      </c>
      <c r="F41" s="7">
        <v>0</v>
      </c>
      <c r="G41" s="8">
        <v>37</v>
      </c>
      <c r="H41" s="9">
        <v>21</v>
      </c>
      <c r="I41" s="10">
        <v>20</v>
      </c>
      <c r="J41" s="11">
        <v>20</v>
      </c>
      <c r="K41" s="12">
        <v>20</v>
      </c>
      <c r="L41" s="13">
        <v>20</v>
      </c>
      <c r="M41" s="14"/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3">
        <f t="shared" ref="Y41:Y51" si="17">SUM(D41:X41)</f>
        <v>140</v>
      </c>
    </row>
    <row r="42" spans="1:26">
      <c r="A42" s="3" t="s">
        <v>30</v>
      </c>
      <c r="B42" s="3">
        <v>112</v>
      </c>
      <c r="D42" s="1"/>
      <c r="E42" s="1"/>
      <c r="F42" s="6">
        <v>2</v>
      </c>
      <c r="G42" s="7">
        <v>0</v>
      </c>
      <c r="H42" s="8">
        <v>37</v>
      </c>
      <c r="I42" s="9">
        <v>21</v>
      </c>
      <c r="J42" s="10">
        <v>20</v>
      </c>
      <c r="K42" s="11">
        <v>20</v>
      </c>
      <c r="L42" s="12">
        <v>20</v>
      </c>
      <c r="M42" s="13">
        <v>20</v>
      </c>
      <c r="N42" s="14"/>
      <c r="O42" s="15"/>
      <c r="P42" s="1"/>
      <c r="Q42" s="1"/>
      <c r="R42" s="1"/>
      <c r="S42" s="1"/>
      <c r="T42" s="1"/>
      <c r="U42" s="1"/>
      <c r="V42" s="1"/>
      <c r="W42" s="1"/>
      <c r="X42" s="1"/>
      <c r="Y42" s="3">
        <f t="shared" si="17"/>
        <v>140</v>
      </c>
    </row>
    <row r="43" spans="1:26">
      <c r="A43" s="3" t="s">
        <v>31</v>
      </c>
      <c r="B43" s="3">
        <v>112</v>
      </c>
      <c r="D43" s="1"/>
      <c r="E43" s="1"/>
      <c r="F43" s="1"/>
      <c r="G43" s="6">
        <v>2</v>
      </c>
      <c r="H43" s="7">
        <v>0</v>
      </c>
      <c r="I43" s="8">
        <v>37</v>
      </c>
      <c r="J43" s="9">
        <v>21</v>
      </c>
      <c r="K43" s="10">
        <v>20</v>
      </c>
      <c r="L43" s="11">
        <v>20</v>
      </c>
      <c r="M43" s="12">
        <v>20</v>
      </c>
      <c r="N43" s="13">
        <v>20</v>
      </c>
      <c r="O43" s="14"/>
      <c r="P43" s="15"/>
      <c r="Q43" s="1"/>
      <c r="R43" s="1"/>
      <c r="S43" s="1"/>
      <c r="T43" s="1"/>
      <c r="U43" s="1"/>
      <c r="V43" s="1"/>
      <c r="W43" s="1"/>
      <c r="X43" s="1"/>
      <c r="Y43" s="3">
        <f t="shared" si="17"/>
        <v>140</v>
      </c>
    </row>
    <row r="44" spans="1:26">
      <c r="A44" s="3" t="s">
        <v>32</v>
      </c>
      <c r="B44" s="3">
        <v>112</v>
      </c>
      <c r="D44" s="1"/>
      <c r="E44" s="1"/>
      <c r="F44" s="1"/>
      <c r="G44" s="1"/>
      <c r="H44" s="6">
        <v>2</v>
      </c>
      <c r="I44" s="7">
        <v>0</v>
      </c>
      <c r="J44" s="8">
        <v>37</v>
      </c>
      <c r="K44" s="9">
        <v>21</v>
      </c>
      <c r="L44" s="10">
        <v>20</v>
      </c>
      <c r="M44" s="11">
        <v>20</v>
      </c>
      <c r="N44" s="12">
        <v>20</v>
      </c>
      <c r="O44" s="13">
        <v>20</v>
      </c>
      <c r="P44" s="14"/>
      <c r="Q44" s="15"/>
      <c r="R44" s="1"/>
      <c r="S44" s="1"/>
      <c r="T44" s="1"/>
      <c r="U44" s="1"/>
      <c r="V44" s="1"/>
      <c r="W44" s="1"/>
      <c r="X44" s="1"/>
      <c r="Y44" s="3">
        <f t="shared" si="17"/>
        <v>140</v>
      </c>
    </row>
    <row r="45" spans="1:26">
      <c r="A45" s="3" t="s">
        <v>33</v>
      </c>
      <c r="B45" s="3">
        <v>112</v>
      </c>
      <c r="D45" s="1"/>
      <c r="E45" s="1"/>
      <c r="F45" s="1"/>
      <c r="G45" s="1"/>
      <c r="H45" s="1"/>
      <c r="I45" s="6">
        <v>2</v>
      </c>
      <c r="J45" s="7">
        <v>0</v>
      </c>
      <c r="K45" s="8">
        <v>37</v>
      </c>
      <c r="L45" s="9">
        <v>21</v>
      </c>
      <c r="M45" s="10">
        <v>20</v>
      </c>
      <c r="N45" s="11">
        <v>20</v>
      </c>
      <c r="O45" s="12">
        <v>20</v>
      </c>
      <c r="P45" s="13">
        <v>20</v>
      </c>
      <c r="Q45" s="14"/>
      <c r="R45" s="15"/>
      <c r="S45" s="1"/>
      <c r="T45" s="1"/>
      <c r="U45" s="1"/>
      <c r="V45" s="1"/>
      <c r="W45" s="1"/>
      <c r="X45" s="1"/>
      <c r="Y45" s="3">
        <f t="shared" si="17"/>
        <v>140</v>
      </c>
    </row>
    <row r="46" spans="1:26">
      <c r="A46" s="3" t="s">
        <v>34</v>
      </c>
      <c r="B46" s="3">
        <v>112</v>
      </c>
      <c r="D46" s="1"/>
      <c r="E46" s="1"/>
      <c r="F46" s="1"/>
      <c r="G46" s="1"/>
      <c r="H46" s="1"/>
      <c r="I46" s="1"/>
      <c r="J46" s="6">
        <v>1</v>
      </c>
      <c r="K46" s="7">
        <v>0</v>
      </c>
      <c r="L46" s="8">
        <v>7</v>
      </c>
      <c r="M46" s="9">
        <v>7</v>
      </c>
      <c r="N46" s="10">
        <v>7</v>
      </c>
      <c r="O46" s="11">
        <v>7</v>
      </c>
      <c r="P46" s="12">
        <v>7</v>
      </c>
      <c r="Q46" s="13">
        <v>7</v>
      </c>
      <c r="R46" s="14"/>
      <c r="S46" s="15"/>
      <c r="T46" s="1"/>
      <c r="U46" s="1"/>
      <c r="V46" s="1"/>
      <c r="W46" s="1"/>
      <c r="X46" s="1"/>
      <c r="Y46" s="3">
        <f t="shared" si="17"/>
        <v>43</v>
      </c>
    </row>
    <row r="47" spans="1:26">
      <c r="A47" s="3" t="s">
        <v>35</v>
      </c>
      <c r="B47" s="3">
        <v>112</v>
      </c>
      <c r="D47" s="1"/>
      <c r="E47" s="1"/>
      <c r="F47" s="1"/>
      <c r="G47" s="1"/>
      <c r="H47" s="1"/>
      <c r="I47" s="1"/>
      <c r="J47" s="1"/>
      <c r="K47" s="6">
        <v>1</v>
      </c>
      <c r="L47" s="7">
        <v>0</v>
      </c>
      <c r="M47" s="8">
        <v>7</v>
      </c>
      <c r="N47" s="9">
        <v>7</v>
      </c>
      <c r="O47" s="10">
        <v>7</v>
      </c>
      <c r="P47" s="11">
        <v>7</v>
      </c>
      <c r="Q47" s="12">
        <v>7</v>
      </c>
      <c r="R47" s="13">
        <v>7</v>
      </c>
      <c r="S47" s="14"/>
      <c r="T47" s="15"/>
      <c r="U47" s="1"/>
      <c r="V47" s="1"/>
      <c r="W47" s="1"/>
      <c r="X47" s="1"/>
      <c r="Y47" s="3">
        <f t="shared" si="17"/>
        <v>43</v>
      </c>
    </row>
    <row r="48" spans="1:26">
      <c r="A48" s="3" t="s">
        <v>36</v>
      </c>
      <c r="B48" s="3">
        <v>112</v>
      </c>
      <c r="D48" s="1"/>
      <c r="E48" s="1"/>
      <c r="F48" s="1"/>
      <c r="G48" s="1"/>
      <c r="H48" s="1"/>
      <c r="I48" s="1"/>
      <c r="J48" s="1"/>
      <c r="K48" s="1"/>
      <c r="L48" s="6">
        <v>1</v>
      </c>
      <c r="M48" s="7">
        <v>0</v>
      </c>
      <c r="N48" s="8">
        <v>7</v>
      </c>
      <c r="O48" s="9">
        <v>7</v>
      </c>
      <c r="P48" s="10">
        <v>7</v>
      </c>
      <c r="Q48" s="11">
        <v>7</v>
      </c>
      <c r="R48" s="12">
        <v>7</v>
      </c>
      <c r="S48" s="13">
        <v>7</v>
      </c>
      <c r="T48" s="14"/>
      <c r="U48" s="15"/>
      <c r="V48" s="1"/>
      <c r="W48" s="1"/>
      <c r="X48" s="1"/>
      <c r="Y48" s="3">
        <f t="shared" si="17"/>
        <v>43</v>
      </c>
    </row>
    <row r="49" spans="1:25">
      <c r="A49" s="3" t="s">
        <v>43</v>
      </c>
      <c r="B49" s="3">
        <v>112</v>
      </c>
      <c r="D49" s="1"/>
      <c r="E49" s="1"/>
      <c r="F49" s="1"/>
      <c r="G49" s="1"/>
      <c r="H49" s="1"/>
      <c r="I49" s="1"/>
      <c r="J49" s="1"/>
      <c r="K49" s="1"/>
      <c r="L49" s="1"/>
      <c r="M49" s="6"/>
      <c r="N49" s="7"/>
      <c r="O49" s="8"/>
      <c r="P49" s="9"/>
      <c r="Q49" s="10"/>
      <c r="R49" s="11"/>
      <c r="S49" s="12"/>
      <c r="T49" s="13"/>
      <c r="U49" s="14"/>
      <c r="V49" s="15"/>
      <c r="W49" s="1"/>
      <c r="X49" s="1"/>
      <c r="Y49" s="3">
        <f t="shared" si="17"/>
        <v>0</v>
      </c>
    </row>
    <row r="50" spans="1:25">
      <c r="A50" s="3" t="s">
        <v>44</v>
      </c>
      <c r="B50" s="3">
        <v>112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  <c r="O50" s="7"/>
      <c r="P50" s="8"/>
      <c r="Q50" s="9"/>
      <c r="R50" s="10"/>
      <c r="S50" s="11"/>
      <c r="T50" s="12"/>
      <c r="U50" s="13"/>
      <c r="V50" s="14"/>
      <c r="W50" s="15"/>
      <c r="X50" s="1"/>
      <c r="Y50" s="3">
        <f t="shared" si="17"/>
        <v>0</v>
      </c>
    </row>
    <row r="51" spans="1:25">
      <c r="A51" s="3" t="s">
        <v>45</v>
      </c>
      <c r="B51" s="3">
        <v>112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6"/>
      <c r="P51" s="7"/>
      <c r="Q51" s="8"/>
      <c r="R51" s="9"/>
      <c r="S51" s="10"/>
      <c r="T51" s="11"/>
      <c r="U51" s="12"/>
      <c r="V51" s="13"/>
      <c r="W51" s="14"/>
      <c r="X51" s="15"/>
      <c r="Y51" s="3">
        <f t="shared" si="17"/>
        <v>0</v>
      </c>
    </row>
    <row r="52" spans="1:25">
      <c r="A52" s="3" t="s">
        <v>28</v>
      </c>
      <c r="B52" s="3">
        <v>500</v>
      </c>
    </row>
    <row r="53" spans="1:25">
      <c r="A53" s="3" t="s">
        <v>29</v>
      </c>
      <c r="D53" s="3">
        <f>$B40*D40</f>
        <v>1624</v>
      </c>
      <c r="E53" s="3">
        <f t="shared" ref="E53:X53" si="18">$B40*E40</f>
        <v>0</v>
      </c>
      <c r="F53" s="3">
        <f t="shared" si="18"/>
        <v>30044</v>
      </c>
      <c r="G53" s="3">
        <f t="shared" si="18"/>
        <v>17052</v>
      </c>
      <c r="H53" s="3">
        <f t="shared" si="18"/>
        <v>16240</v>
      </c>
      <c r="I53" s="3">
        <f t="shared" si="18"/>
        <v>16240</v>
      </c>
      <c r="J53" s="3">
        <f t="shared" si="18"/>
        <v>16240</v>
      </c>
      <c r="K53" s="3">
        <f t="shared" si="18"/>
        <v>16240</v>
      </c>
      <c r="L53" s="3">
        <f t="shared" si="18"/>
        <v>0</v>
      </c>
      <c r="M53" s="3">
        <f t="shared" si="18"/>
        <v>0</v>
      </c>
      <c r="N53" s="3">
        <f t="shared" si="18"/>
        <v>0</v>
      </c>
      <c r="O53" s="3">
        <f t="shared" si="18"/>
        <v>0</v>
      </c>
      <c r="P53" s="3">
        <f t="shared" si="18"/>
        <v>0</v>
      </c>
      <c r="Q53" s="3">
        <f t="shared" si="18"/>
        <v>0</v>
      </c>
      <c r="R53" s="3">
        <f t="shared" si="18"/>
        <v>0</v>
      </c>
      <c r="S53" s="3">
        <f t="shared" si="18"/>
        <v>0</v>
      </c>
      <c r="T53" s="3">
        <f t="shared" si="18"/>
        <v>0</v>
      </c>
      <c r="U53" s="3">
        <f t="shared" si="18"/>
        <v>0</v>
      </c>
      <c r="V53" s="3">
        <f t="shared" si="18"/>
        <v>0</v>
      </c>
      <c r="W53" s="3">
        <f t="shared" si="18"/>
        <v>0</v>
      </c>
      <c r="X53" s="3">
        <f t="shared" si="18"/>
        <v>0</v>
      </c>
    </row>
    <row r="54" spans="1:25">
      <c r="A54" s="3" t="s">
        <v>30</v>
      </c>
      <c r="E54" s="3">
        <f>$B41*E41</f>
        <v>224</v>
      </c>
      <c r="F54" s="3">
        <f t="shared" ref="F54:X54" si="19">$B41*F41</f>
        <v>0</v>
      </c>
      <c r="G54" s="3">
        <f t="shared" si="19"/>
        <v>4144</v>
      </c>
      <c r="H54" s="3">
        <f t="shared" si="19"/>
        <v>2352</v>
      </c>
      <c r="I54" s="3">
        <f t="shared" si="19"/>
        <v>2240</v>
      </c>
      <c r="J54" s="3">
        <f t="shared" si="19"/>
        <v>2240</v>
      </c>
      <c r="K54" s="3">
        <f>$B41*K41</f>
        <v>2240</v>
      </c>
      <c r="L54" s="3">
        <f t="shared" si="19"/>
        <v>2240</v>
      </c>
      <c r="M54" s="3">
        <f t="shared" si="19"/>
        <v>0</v>
      </c>
      <c r="N54" s="3">
        <f t="shared" si="19"/>
        <v>0</v>
      </c>
      <c r="O54" s="3">
        <f t="shared" si="19"/>
        <v>0</v>
      </c>
      <c r="P54" s="3">
        <f t="shared" si="19"/>
        <v>0</v>
      </c>
      <c r="Q54" s="3">
        <f t="shared" si="19"/>
        <v>0</v>
      </c>
      <c r="R54" s="3">
        <f t="shared" si="19"/>
        <v>0</v>
      </c>
      <c r="S54" s="3">
        <f t="shared" si="19"/>
        <v>0</v>
      </c>
      <c r="T54" s="3">
        <f t="shared" si="19"/>
        <v>0</v>
      </c>
      <c r="U54" s="3">
        <f t="shared" si="19"/>
        <v>0</v>
      </c>
      <c r="V54" s="3">
        <f t="shared" si="19"/>
        <v>0</v>
      </c>
      <c r="W54" s="3">
        <f t="shared" si="19"/>
        <v>0</v>
      </c>
      <c r="X54" s="3">
        <f t="shared" si="19"/>
        <v>0</v>
      </c>
    </row>
    <row r="55" spans="1:25">
      <c r="A55" s="3" t="s">
        <v>31</v>
      </c>
      <c r="F55" s="3">
        <f>$B41*F42</f>
        <v>224</v>
      </c>
      <c r="G55" s="3">
        <f t="shared" ref="G55:X55" si="20">$B41*G42</f>
        <v>0</v>
      </c>
      <c r="H55" s="3">
        <f t="shared" si="20"/>
        <v>4144</v>
      </c>
      <c r="I55" s="3">
        <f t="shared" si="20"/>
        <v>2352</v>
      </c>
      <c r="J55" s="3">
        <f t="shared" si="20"/>
        <v>2240</v>
      </c>
      <c r="K55" s="3">
        <f>$B41*K42</f>
        <v>2240</v>
      </c>
      <c r="L55" s="3">
        <f t="shared" si="20"/>
        <v>2240</v>
      </c>
      <c r="M55" s="3">
        <f t="shared" si="20"/>
        <v>2240</v>
      </c>
      <c r="N55" s="3">
        <f t="shared" si="20"/>
        <v>0</v>
      </c>
      <c r="O55" s="3">
        <f t="shared" si="20"/>
        <v>0</v>
      </c>
      <c r="P55" s="3">
        <f t="shared" si="20"/>
        <v>0</v>
      </c>
      <c r="Q55" s="3">
        <f t="shared" si="20"/>
        <v>0</v>
      </c>
      <c r="R55" s="3">
        <f t="shared" si="20"/>
        <v>0</v>
      </c>
      <c r="S55" s="3">
        <f t="shared" si="20"/>
        <v>0</v>
      </c>
      <c r="T55" s="3">
        <f t="shared" si="20"/>
        <v>0</v>
      </c>
      <c r="U55" s="3">
        <f t="shared" si="20"/>
        <v>0</v>
      </c>
      <c r="V55" s="3">
        <f t="shared" si="20"/>
        <v>0</v>
      </c>
      <c r="W55" s="3">
        <f t="shared" si="20"/>
        <v>0</v>
      </c>
      <c r="X55" s="3">
        <f t="shared" si="20"/>
        <v>0</v>
      </c>
    </row>
    <row r="56" spans="1:25">
      <c r="A56" s="3" t="s">
        <v>32</v>
      </c>
      <c r="G56" s="3">
        <f>$B41*G43</f>
        <v>224</v>
      </c>
      <c r="H56" s="3">
        <f t="shared" ref="H56:X56" si="21">$B41*H43</f>
        <v>0</v>
      </c>
      <c r="I56" s="3">
        <f t="shared" si="21"/>
        <v>4144</v>
      </c>
      <c r="J56" s="3">
        <f t="shared" si="21"/>
        <v>2352</v>
      </c>
      <c r="K56" s="3">
        <f t="shared" si="21"/>
        <v>2240</v>
      </c>
      <c r="L56" s="3">
        <f t="shared" si="21"/>
        <v>2240</v>
      </c>
      <c r="M56" s="3">
        <f t="shared" si="21"/>
        <v>2240</v>
      </c>
      <c r="N56" s="3">
        <f t="shared" si="21"/>
        <v>2240</v>
      </c>
      <c r="O56" s="3">
        <f t="shared" si="21"/>
        <v>0</v>
      </c>
      <c r="P56" s="3">
        <f t="shared" si="21"/>
        <v>0</v>
      </c>
      <c r="Q56" s="3">
        <f t="shared" si="21"/>
        <v>0</v>
      </c>
      <c r="R56" s="3">
        <f t="shared" si="21"/>
        <v>0</v>
      </c>
      <c r="S56" s="3">
        <f t="shared" si="21"/>
        <v>0</v>
      </c>
      <c r="T56" s="3">
        <f t="shared" si="21"/>
        <v>0</v>
      </c>
      <c r="U56" s="3">
        <f t="shared" si="21"/>
        <v>0</v>
      </c>
      <c r="V56" s="3">
        <f t="shared" si="21"/>
        <v>0</v>
      </c>
      <c r="W56" s="3">
        <f t="shared" si="21"/>
        <v>0</v>
      </c>
      <c r="X56" s="3">
        <f t="shared" si="21"/>
        <v>0</v>
      </c>
    </row>
    <row r="57" spans="1:25">
      <c r="A57" s="3" t="s">
        <v>33</v>
      </c>
      <c r="H57" s="3">
        <f>$B41*H44</f>
        <v>224</v>
      </c>
      <c r="I57" s="3">
        <f t="shared" ref="I57:X57" si="22">$B41*I44</f>
        <v>0</v>
      </c>
      <c r="J57" s="3">
        <f t="shared" si="22"/>
        <v>4144</v>
      </c>
      <c r="K57" s="3">
        <f t="shared" si="22"/>
        <v>2352</v>
      </c>
      <c r="L57" s="3">
        <f t="shared" si="22"/>
        <v>2240</v>
      </c>
      <c r="M57" s="3">
        <f t="shared" si="22"/>
        <v>2240</v>
      </c>
      <c r="N57" s="3">
        <f t="shared" si="22"/>
        <v>2240</v>
      </c>
      <c r="O57" s="3">
        <f t="shared" si="22"/>
        <v>2240</v>
      </c>
      <c r="P57" s="3">
        <f t="shared" si="22"/>
        <v>0</v>
      </c>
      <c r="Q57" s="3">
        <f t="shared" si="22"/>
        <v>0</v>
      </c>
      <c r="R57" s="3">
        <f t="shared" si="22"/>
        <v>0</v>
      </c>
      <c r="S57" s="3">
        <f t="shared" si="22"/>
        <v>0</v>
      </c>
      <c r="T57" s="3">
        <f t="shared" si="22"/>
        <v>0</v>
      </c>
      <c r="U57" s="3">
        <f t="shared" si="22"/>
        <v>0</v>
      </c>
      <c r="V57" s="3">
        <f t="shared" si="22"/>
        <v>0</v>
      </c>
      <c r="W57" s="3">
        <f t="shared" si="22"/>
        <v>0</v>
      </c>
      <c r="X57" s="3">
        <f t="shared" si="22"/>
        <v>0</v>
      </c>
    </row>
    <row r="58" spans="1:25">
      <c r="I58" s="3">
        <f>$B41*I45</f>
        <v>224</v>
      </c>
      <c r="J58" s="3">
        <f t="shared" ref="J58:X58" si="23">$B41*J45</f>
        <v>0</v>
      </c>
      <c r="K58" s="3">
        <f t="shared" si="23"/>
        <v>4144</v>
      </c>
      <c r="L58" s="3">
        <f t="shared" si="23"/>
        <v>2352</v>
      </c>
      <c r="M58" s="3">
        <f t="shared" si="23"/>
        <v>2240</v>
      </c>
      <c r="N58" s="3">
        <f t="shared" si="23"/>
        <v>2240</v>
      </c>
      <c r="O58" s="3">
        <f t="shared" si="23"/>
        <v>2240</v>
      </c>
      <c r="P58" s="3">
        <f t="shared" si="23"/>
        <v>2240</v>
      </c>
      <c r="Q58" s="3">
        <f t="shared" si="23"/>
        <v>0</v>
      </c>
      <c r="R58" s="3">
        <f t="shared" si="23"/>
        <v>0</v>
      </c>
      <c r="S58" s="3">
        <f t="shared" si="23"/>
        <v>0</v>
      </c>
      <c r="T58" s="3">
        <f t="shared" si="23"/>
        <v>0</v>
      </c>
      <c r="U58" s="3">
        <f t="shared" si="23"/>
        <v>0</v>
      </c>
      <c r="V58" s="3">
        <f t="shared" si="23"/>
        <v>0</v>
      </c>
      <c r="W58" s="3">
        <f t="shared" si="23"/>
        <v>0</v>
      </c>
      <c r="X58" s="3">
        <f t="shared" si="23"/>
        <v>0</v>
      </c>
    </row>
    <row r="59" spans="1:25">
      <c r="J59" s="3">
        <f>$B41*J46</f>
        <v>112</v>
      </c>
      <c r="K59" s="3">
        <f t="shared" ref="K59:X59" si="24">$B41*K46</f>
        <v>0</v>
      </c>
      <c r="L59" s="3">
        <f t="shared" si="24"/>
        <v>784</v>
      </c>
      <c r="M59" s="3">
        <f t="shared" si="24"/>
        <v>784</v>
      </c>
      <c r="N59" s="3">
        <f t="shared" si="24"/>
        <v>784</v>
      </c>
      <c r="O59" s="3">
        <f t="shared" si="24"/>
        <v>784</v>
      </c>
      <c r="P59" s="3">
        <f t="shared" si="24"/>
        <v>784</v>
      </c>
      <c r="Q59" s="3">
        <f t="shared" si="24"/>
        <v>784</v>
      </c>
      <c r="R59" s="3">
        <f t="shared" si="24"/>
        <v>0</v>
      </c>
      <c r="S59" s="3">
        <f t="shared" si="24"/>
        <v>0</v>
      </c>
      <c r="T59" s="3">
        <f t="shared" si="24"/>
        <v>0</v>
      </c>
      <c r="U59" s="3">
        <f t="shared" si="24"/>
        <v>0</v>
      </c>
      <c r="V59" s="3">
        <f t="shared" si="24"/>
        <v>0</v>
      </c>
      <c r="W59" s="3">
        <f t="shared" si="24"/>
        <v>0</v>
      </c>
      <c r="X59" s="3">
        <f t="shared" si="24"/>
        <v>0</v>
      </c>
    </row>
    <row r="60" spans="1:25">
      <c r="K60" s="3">
        <f>$B41*K47</f>
        <v>112</v>
      </c>
      <c r="L60" s="3">
        <f t="shared" ref="L60:X60" si="25">$B41*L47</f>
        <v>0</v>
      </c>
      <c r="M60" s="3">
        <f t="shared" si="25"/>
        <v>784</v>
      </c>
      <c r="N60" s="3">
        <f t="shared" si="25"/>
        <v>784</v>
      </c>
      <c r="O60" s="3">
        <f t="shared" si="25"/>
        <v>784</v>
      </c>
      <c r="P60" s="3">
        <f t="shared" si="25"/>
        <v>784</v>
      </c>
      <c r="Q60" s="3">
        <f t="shared" si="25"/>
        <v>784</v>
      </c>
      <c r="R60" s="3">
        <f t="shared" si="25"/>
        <v>784</v>
      </c>
      <c r="S60" s="3">
        <f t="shared" si="25"/>
        <v>0</v>
      </c>
      <c r="T60" s="3">
        <f t="shared" si="25"/>
        <v>0</v>
      </c>
      <c r="U60" s="3">
        <f t="shared" si="25"/>
        <v>0</v>
      </c>
      <c r="V60" s="3">
        <f t="shared" si="25"/>
        <v>0</v>
      </c>
      <c r="W60" s="3">
        <f t="shared" si="25"/>
        <v>0</v>
      </c>
      <c r="X60" s="3">
        <f t="shared" si="25"/>
        <v>0</v>
      </c>
    </row>
    <row r="61" spans="1:25">
      <c r="L61" s="3">
        <f>$B41*L48</f>
        <v>112</v>
      </c>
      <c r="M61" s="3">
        <f t="shared" ref="M61:X61" si="26">$B41*M48</f>
        <v>0</v>
      </c>
      <c r="N61" s="3">
        <f t="shared" si="26"/>
        <v>784</v>
      </c>
      <c r="O61" s="3">
        <f t="shared" si="26"/>
        <v>784</v>
      </c>
      <c r="P61" s="3">
        <f t="shared" si="26"/>
        <v>784</v>
      </c>
      <c r="Q61" s="3">
        <f t="shared" si="26"/>
        <v>784</v>
      </c>
      <c r="R61" s="3">
        <f t="shared" si="26"/>
        <v>784</v>
      </c>
      <c r="S61" s="3">
        <f t="shared" si="26"/>
        <v>784</v>
      </c>
      <c r="T61" s="3">
        <f t="shared" si="26"/>
        <v>0</v>
      </c>
      <c r="U61" s="3">
        <f t="shared" si="26"/>
        <v>0</v>
      </c>
      <c r="V61" s="3">
        <f t="shared" si="26"/>
        <v>0</v>
      </c>
      <c r="W61" s="3">
        <f t="shared" si="26"/>
        <v>0</v>
      </c>
      <c r="X61" s="3">
        <f t="shared" si="26"/>
        <v>0</v>
      </c>
    </row>
    <row r="62" spans="1:25">
      <c r="M62" s="3">
        <f>$B41*M49</f>
        <v>0</v>
      </c>
      <c r="N62" s="3">
        <f t="shared" ref="N62:X62" si="27">$B41*N49</f>
        <v>0</v>
      </c>
      <c r="O62" s="3">
        <f t="shared" si="27"/>
        <v>0</v>
      </c>
      <c r="P62" s="3">
        <f t="shared" si="27"/>
        <v>0</v>
      </c>
      <c r="Q62" s="3">
        <f t="shared" si="27"/>
        <v>0</v>
      </c>
      <c r="R62" s="3">
        <f t="shared" si="27"/>
        <v>0</v>
      </c>
      <c r="S62" s="3">
        <f t="shared" si="27"/>
        <v>0</v>
      </c>
      <c r="T62" s="3">
        <f t="shared" si="27"/>
        <v>0</v>
      </c>
      <c r="U62" s="3">
        <f t="shared" si="27"/>
        <v>0</v>
      </c>
      <c r="V62" s="3">
        <f t="shared" si="27"/>
        <v>0</v>
      </c>
      <c r="W62" s="3">
        <f t="shared" si="27"/>
        <v>0</v>
      </c>
      <c r="X62" s="3">
        <f t="shared" si="27"/>
        <v>0</v>
      </c>
    </row>
    <row r="63" spans="1:25">
      <c r="N63" s="3">
        <f>$B41*N50</f>
        <v>0</v>
      </c>
      <c r="O63" s="3">
        <f t="shared" ref="O63:X63" si="28">$B41*O50</f>
        <v>0</v>
      </c>
      <c r="P63" s="3">
        <f t="shared" si="28"/>
        <v>0</v>
      </c>
      <c r="Q63" s="3">
        <f t="shared" si="28"/>
        <v>0</v>
      </c>
      <c r="R63" s="3">
        <f t="shared" si="28"/>
        <v>0</v>
      </c>
      <c r="S63" s="3">
        <f t="shared" si="28"/>
        <v>0</v>
      </c>
      <c r="T63" s="3">
        <f t="shared" si="28"/>
        <v>0</v>
      </c>
      <c r="U63" s="3">
        <f t="shared" si="28"/>
        <v>0</v>
      </c>
      <c r="V63" s="3">
        <f t="shared" si="28"/>
        <v>0</v>
      </c>
      <c r="W63" s="3">
        <f t="shared" si="28"/>
        <v>0</v>
      </c>
      <c r="X63" s="3">
        <f t="shared" si="28"/>
        <v>0</v>
      </c>
    </row>
    <row r="64" spans="1:25">
      <c r="O64" s="3">
        <f t="shared" ref="O64:X64" si="29">$B41*O51</f>
        <v>0</v>
      </c>
      <c r="P64" s="3">
        <f t="shared" si="29"/>
        <v>0</v>
      </c>
      <c r="Q64" s="3">
        <f t="shared" si="29"/>
        <v>0</v>
      </c>
      <c r="R64" s="3">
        <f t="shared" si="29"/>
        <v>0</v>
      </c>
      <c r="S64" s="3">
        <f t="shared" si="29"/>
        <v>0</v>
      </c>
      <c r="T64" s="3">
        <f t="shared" si="29"/>
        <v>0</v>
      </c>
      <c r="U64" s="3">
        <f t="shared" si="29"/>
        <v>0</v>
      </c>
      <c r="V64" s="3">
        <f t="shared" si="29"/>
        <v>0</v>
      </c>
      <c r="W64" s="3">
        <f t="shared" si="29"/>
        <v>0</v>
      </c>
      <c r="X64" s="3">
        <f t="shared" si="29"/>
        <v>0</v>
      </c>
    </row>
    <row r="65" spans="1:26" ht="15" thickBot="1"/>
    <row r="66" spans="1:26">
      <c r="C66" s="18" t="s">
        <v>46</v>
      </c>
      <c r="D66" s="25">
        <f>SUM(D53:D64)</f>
        <v>1624</v>
      </c>
      <c r="E66" s="25">
        <f t="shared" ref="E66:X66" si="30">SUM(E53:E64)</f>
        <v>224</v>
      </c>
      <c r="F66" s="25">
        <f t="shared" si="30"/>
        <v>30268</v>
      </c>
      <c r="G66" s="25">
        <f t="shared" si="30"/>
        <v>21420</v>
      </c>
      <c r="H66" s="25">
        <f t="shared" si="30"/>
        <v>22960</v>
      </c>
      <c r="I66" s="25">
        <f t="shared" si="30"/>
        <v>25200</v>
      </c>
      <c r="J66" s="25">
        <f t="shared" si="30"/>
        <v>27328</v>
      </c>
      <c r="K66" s="25">
        <f t="shared" si="30"/>
        <v>29568</v>
      </c>
      <c r="L66" s="25">
        <f t="shared" si="30"/>
        <v>12208</v>
      </c>
      <c r="M66" s="25">
        <f t="shared" si="30"/>
        <v>10528</v>
      </c>
      <c r="N66" s="25">
        <f t="shared" si="30"/>
        <v>9072</v>
      </c>
      <c r="O66" s="25">
        <f t="shared" si="30"/>
        <v>6832</v>
      </c>
      <c r="P66" s="25">
        <f t="shared" si="30"/>
        <v>4592</v>
      </c>
      <c r="Q66" s="25">
        <f t="shared" si="30"/>
        <v>2352</v>
      </c>
      <c r="R66" s="25">
        <f t="shared" si="30"/>
        <v>1568</v>
      </c>
      <c r="S66" s="25">
        <f t="shared" si="30"/>
        <v>784</v>
      </c>
      <c r="T66" s="25">
        <f t="shared" si="30"/>
        <v>0</v>
      </c>
      <c r="U66" s="25">
        <f t="shared" si="30"/>
        <v>0</v>
      </c>
      <c r="V66" s="25">
        <f t="shared" si="30"/>
        <v>0</v>
      </c>
      <c r="W66" s="25">
        <f t="shared" si="30"/>
        <v>0</v>
      </c>
      <c r="X66" s="25">
        <f t="shared" si="30"/>
        <v>0</v>
      </c>
      <c r="Y66" s="26">
        <f>SUM(D66:X66)</f>
        <v>206528</v>
      </c>
    </row>
    <row r="67" spans="1:26">
      <c r="C67" s="21" t="s">
        <v>47</v>
      </c>
      <c r="D67" s="3">
        <f t="shared" ref="D67:X67" si="31">$B52*D40*0.2</f>
        <v>200</v>
      </c>
      <c r="E67" s="3">
        <f t="shared" si="31"/>
        <v>0</v>
      </c>
      <c r="F67" s="3">
        <f t="shared" si="31"/>
        <v>3700</v>
      </c>
      <c r="G67" s="3">
        <f t="shared" si="31"/>
        <v>2100</v>
      </c>
      <c r="H67" s="3">
        <f t="shared" si="31"/>
        <v>2000</v>
      </c>
      <c r="I67" s="3">
        <f t="shared" si="31"/>
        <v>2000</v>
      </c>
      <c r="J67" s="3">
        <f>$B52*J40*0.2</f>
        <v>2000</v>
      </c>
      <c r="K67" s="3">
        <f t="shared" si="31"/>
        <v>2000</v>
      </c>
      <c r="L67" s="3">
        <f t="shared" si="31"/>
        <v>0</v>
      </c>
      <c r="M67" s="3">
        <f t="shared" si="31"/>
        <v>0</v>
      </c>
      <c r="N67" s="3">
        <f t="shared" si="31"/>
        <v>0</v>
      </c>
      <c r="O67" s="3">
        <f t="shared" si="31"/>
        <v>0</v>
      </c>
      <c r="P67" s="3">
        <f t="shared" si="31"/>
        <v>0</v>
      </c>
      <c r="Q67" s="3">
        <f t="shared" si="31"/>
        <v>0</v>
      </c>
      <c r="R67" s="3">
        <f t="shared" si="31"/>
        <v>0</v>
      </c>
      <c r="S67" s="3">
        <f t="shared" si="31"/>
        <v>0</v>
      </c>
      <c r="T67" s="3">
        <f t="shared" si="31"/>
        <v>0</v>
      </c>
      <c r="U67" s="3">
        <f t="shared" si="31"/>
        <v>0</v>
      </c>
      <c r="V67" s="3">
        <f t="shared" si="31"/>
        <v>0</v>
      </c>
      <c r="W67" s="3">
        <f t="shared" si="31"/>
        <v>0</v>
      </c>
      <c r="X67" s="3">
        <f t="shared" si="31"/>
        <v>0</v>
      </c>
      <c r="Y67" s="22">
        <f>SUM(D67:X67)</f>
        <v>14000</v>
      </c>
    </row>
    <row r="68" spans="1:26" ht="15" thickBot="1">
      <c r="C68" s="27" t="s">
        <v>48</v>
      </c>
      <c r="D68" s="23">
        <f>D66+D67</f>
        <v>1824</v>
      </c>
      <c r="E68" s="23">
        <f t="shared" ref="E68" si="32">E66+E67</f>
        <v>224</v>
      </c>
      <c r="F68" s="23">
        <f t="shared" ref="F68" si="33">F66+F67</f>
        <v>33968</v>
      </c>
      <c r="G68" s="23">
        <f t="shared" ref="G68" si="34">G66+G67</f>
        <v>23520</v>
      </c>
      <c r="H68" s="23">
        <f t="shared" ref="H68" si="35">H66+H67</f>
        <v>24960</v>
      </c>
      <c r="I68" s="23">
        <f t="shared" ref="I68" si="36">I66+I67</f>
        <v>27200</v>
      </c>
      <c r="J68" s="23">
        <f t="shared" ref="J68" si="37">J66+J67</f>
        <v>29328</v>
      </c>
      <c r="K68" s="23">
        <f t="shared" ref="K68" si="38">K66+K67</f>
        <v>31568</v>
      </c>
      <c r="L68" s="23">
        <f t="shared" ref="L68" si="39">L66+L67</f>
        <v>12208</v>
      </c>
      <c r="M68" s="23">
        <f t="shared" ref="M68" si="40">M66+M67</f>
        <v>10528</v>
      </c>
      <c r="N68" s="23">
        <f t="shared" ref="N68" si="41">N66+N67</f>
        <v>9072</v>
      </c>
      <c r="O68" s="23">
        <f t="shared" ref="O68" si="42">O66+O67</f>
        <v>6832</v>
      </c>
      <c r="P68" s="23">
        <f t="shared" ref="P68" si="43">P66+P67</f>
        <v>4592</v>
      </c>
      <c r="Q68" s="23">
        <f t="shared" ref="Q68" si="44">Q66+Q67</f>
        <v>2352</v>
      </c>
      <c r="R68" s="23">
        <f t="shared" ref="R68" si="45">R66+R67</f>
        <v>1568</v>
      </c>
      <c r="S68" s="23">
        <f t="shared" ref="S68" si="46">S66+S67</f>
        <v>784</v>
      </c>
      <c r="T68" s="23">
        <f t="shared" ref="T68" si="47">T66+T67</f>
        <v>0</v>
      </c>
      <c r="U68" s="23">
        <f t="shared" ref="U68" si="48">U66+U67</f>
        <v>0</v>
      </c>
      <c r="V68" s="23">
        <f t="shared" ref="V68" si="49">V66+V67</f>
        <v>0</v>
      </c>
      <c r="W68" s="23">
        <f t="shared" ref="W68" si="50">W66+W67</f>
        <v>0</v>
      </c>
      <c r="X68" s="23">
        <f t="shared" ref="X68" si="51">X66+X67</f>
        <v>0</v>
      </c>
      <c r="Y68" s="24">
        <f>SUM(D68:X69)</f>
        <v>220528</v>
      </c>
      <c r="Z68" s="3" t="s">
        <v>41</v>
      </c>
    </row>
    <row r="71" spans="1:26" ht="21">
      <c r="K71" s="4" t="s">
        <v>49</v>
      </c>
    </row>
    <row r="73" spans="1:26">
      <c r="A73" s="2" t="s">
        <v>4</v>
      </c>
      <c r="B73" s="2" t="s">
        <v>5</v>
      </c>
      <c r="D73" s="28" t="s">
        <v>6</v>
      </c>
      <c r="E73" s="28" t="s">
        <v>7</v>
      </c>
      <c r="F73" s="28" t="s">
        <v>8</v>
      </c>
      <c r="G73" s="16" t="s">
        <v>9</v>
      </c>
      <c r="H73" s="16" t="s">
        <v>10</v>
      </c>
      <c r="I73" s="16" t="s">
        <v>11</v>
      </c>
      <c r="J73" s="16" t="s">
        <v>12</v>
      </c>
      <c r="K73" s="16" t="s">
        <v>13</v>
      </c>
      <c r="L73" s="16" t="s">
        <v>14</v>
      </c>
      <c r="M73" s="16" t="s">
        <v>15</v>
      </c>
      <c r="N73" s="16" t="s">
        <v>16</v>
      </c>
      <c r="O73" s="16" t="s">
        <v>17</v>
      </c>
      <c r="P73" s="28" t="s">
        <v>18</v>
      </c>
      <c r="Q73" s="28" t="s">
        <v>19</v>
      </c>
      <c r="R73" s="28" t="s">
        <v>20</v>
      </c>
      <c r="S73" s="28" t="s">
        <v>21</v>
      </c>
      <c r="T73" s="28" t="s">
        <v>22</v>
      </c>
      <c r="U73" s="28" t="s">
        <v>23</v>
      </c>
      <c r="V73" s="28" t="s">
        <v>24</v>
      </c>
      <c r="W73" s="28" t="s">
        <v>25</v>
      </c>
      <c r="X73" s="28" t="s">
        <v>26</v>
      </c>
    </row>
    <row r="74" spans="1:26">
      <c r="A74" s="3" t="s">
        <v>28</v>
      </c>
      <c r="B74" s="33">
        <v>601</v>
      </c>
      <c r="C74" s="3" t="s">
        <v>50</v>
      </c>
      <c r="G74" s="6">
        <v>30</v>
      </c>
      <c r="H74" s="7">
        <v>30</v>
      </c>
      <c r="I74" s="1"/>
      <c r="J74" s="1"/>
      <c r="K74" s="1"/>
      <c r="L74" s="1"/>
      <c r="M74" s="1"/>
      <c r="N74" s="1"/>
      <c r="O74" s="1"/>
      <c r="Y74" s="3">
        <f t="shared" ref="Y74:Y85" si="52">SUM(G74:X74)</f>
        <v>60</v>
      </c>
    </row>
    <row r="75" spans="1:26">
      <c r="A75" s="3" t="s">
        <v>29</v>
      </c>
      <c r="B75" s="3">
        <v>301</v>
      </c>
      <c r="G75" s="1"/>
      <c r="H75" s="6">
        <v>30</v>
      </c>
      <c r="I75" s="7">
        <v>30</v>
      </c>
      <c r="J75" s="1"/>
      <c r="K75" s="1"/>
      <c r="L75" s="1"/>
      <c r="M75" s="1"/>
      <c r="N75" s="1"/>
      <c r="O75" s="1"/>
      <c r="Y75" s="3">
        <f t="shared" si="52"/>
        <v>60</v>
      </c>
    </row>
    <row r="76" spans="1:26">
      <c r="A76" s="3" t="s">
        <v>30</v>
      </c>
      <c r="B76" s="3">
        <v>301</v>
      </c>
      <c r="G76" s="1"/>
      <c r="H76" s="1"/>
      <c r="I76" s="6">
        <v>30</v>
      </c>
      <c r="J76" s="7">
        <v>30</v>
      </c>
      <c r="K76" s="1"/>
      <c r="L76" s="1"/>
      <c r="M76" s="1"/>
      <c r="N76" s="1"/>
      <c r="O76" s="1"/>
      <c r="Y76" s="3">
        <f t="shared" si="52"/>
        <v>60</v>
      </c>
    </row>
    <row r="77" spans="1:26">
      <c r="A77" s="3" t="s">
        <v>31</v>
      </c>
      <c r="B77" s="3">
        <v>301</v>
      </c>
      <c r="G77" s="1"/>
      <c r="H77" s="1"/>
      <c r="I77" s="1"/>
      <c r="J77" s="6">
        <v>30</v>
      </c>
      <c r="K77" s="7">
        <v>30</v>
      </c>
      <c r="L77" s="1"/>
      <c r="M77" s="1"/>
      <c r="N77" s="1"/>
      <c r="O77" s="1"/>
      <c r="Y77" s="3">
        <f t="shared" si="52"/>
        <v>60</v>
      </c>
    </row>
    <row r="78" spans="1:26">
      <c r="A78" s="3" t="s">
        <v>32</v>
      </c>
      <c r="B78" s="3">
        <v>301</v>
      </c>
      <c r="G78" s="1"/>
      <c r="H78" s="1"/>
      <c r="I78" s="1"/>
      <c r="J78" s="1"/>
      <c r="K78" s="6">
        <v>30</v>
      </c>
      <c r="L78" s="7">
        <v>30</v>
      </c>
      <c r="M78" s="1"/>
      <c r="N78" s="1"/>
      <c r="O78" s="1"/>
      <c r="Y78" s="3">
        <f t="shared" si="52"/>
        <v>60</v>
      </c>
    </row>
    <row r="79" spans="1:26">
      <c r="A79" s="3" t="s">
        <v>33</v>
      </c>
      <c r="B79" s="3">
        <v>301</v>
      </c>
      <c r="G79" s="1"/>
      <c r="H79" s="1"/>
      <c r="I79" s="1"/>
      <c r="J79" s="1"/>
      <c r="K79" s="1"/>
      <c r="L79" s="6">
        <v>30</v>
      </c>
      <c r="M79" s="7">
        <v>30</v>
      </c>
      <c r="N79" s="1"/>
      <c r="O79" s="1"/>
      <c r="Y79" s="3">
        <f t="shared" si="52"/>
        <v>60</v>
      </c>
    </row>
    <row r="80" spans="1:26">
      <c r="A80" s="3" t="s">
        <v>34</v>
      </c>
      <c r="B80" s="3">
        <v>301</v>
      </c>
      <c r="D80" s="3">
        <f>60*B74</f>
        <v>36060</v>
      </c>
      <c r="G80" s="1"/>
      <c r="H80" s="1"/>
      <c r="I80" s="1"/>
      <c r="J80" s="1"/>
      <c r="K80" s="1"/>
      <c r="L80" s="1"/>
      <c r="M80" s="6">
        <v>3</v>
      </c>
      <c r="N80" s="7">
        <v>3</v>
      </c>
      <c r="O80" s="1"/>
      <c r="Y80" s="3">
        <f t="shared" si="52"/>
        <v>6</v>
      </c>
    </row>
    <row r="81" spans="1:26">
      <c r="A81" s="3" t="s">
        <v>35</v>
      </c>
      <c r="B81" s="3">
        <v>301</v>
      </c>
      <c r="D81" s="3">
        <f>60*11*301</f>
        <v>198660</v>
      </c>
      <c r="N81" s="6">
        <v>3</v>
      </c>
      <c r="O81" s="7">
        <v>3</v>
      </c>
      <c r="Y81" s="3">
        <f t="shared" si="52"/>
        <v>6</v>
      </c>
    </row>
    <row r="82" spans="1:26">
      <c r="A82" s="3" t="s">
        <v>36</v>
      </c>
      <c r="B82" s="3">
        <v>301</v>
      </c>
      <c r="D82" s="3">
        <f>2250*2</f>
        <v>4500</v>
      </c>
      <c r="O82" s="6">
        <v>3</v>
      </c>
      <c r="P82" s="7">
        <v>3</v>
      </c>
      <c r="Y82" s="3">
        <f t="shared" si="52"/>
        <v>6</v>
      </c>
    </row>
    <row r="83" spans="1:26">
      <c r="D83" s="3">
        <f>SUM(D80:D82)</f>
        <v>239220</v>
      </c>
      <c r="P83" s="1"/>
      <c r="Q83" s="1"/>
      <c r="Y83" s="3">
        <f t="shared" si="52"/>
        <v>0</v>
      </c>
    </row>
    <row r="84" spans="1:26">
      <c r="Q84" s="1"/>
      <c r="R84" s="1"/>
      <c r="Y84" s="3">
        <f t="shared" si="52"/>
        <v>0</v>
      </c>
    </row>
    <row r="85" spans="1:26">
      <c r="R85" s="1"/>
      <c r="S85" s="1"/>
      <c r="Y85" s="3">
        <f t="shared" si="52"/>
        <v>0</v>
      </c>
    </row>
    <row r="86" spans="1:26">
      <c r="A86" s="3" t="s">
        <v>51</v>
      </c>
      <c r="B86" s="3">
        <v>500</v>
      </c>
      <c r="G86" s="3">
        <f>G74*B74</f>
        <v>18030</v>
      </c>
      <c r="H86" s="3">
        <f>H74*B74</f>
        <v>18030</v>
      </c>
      <c r="S86" s="3">
        <f>S85*B75</f>
        <v>0</v>
      </c>
      <c r="Y86" s="3">
        <f>SUM(G86:S86)</f>
        <v>36060</v>
      </c>
    </row>
    <row r="87" spans="1:26">
      <c r="H87" s="3">
        <f>H75*B75</f>
        <v>9030</v>
      </c>
      <c r="I87" s="3">
        <f>(I75+I76)*B75</f>
        <v>18060</v>
      </c>
      <c r="J87" s="3">
        <f>(J77+J76)*B75</f>
        <v>18060</v>
      </c>
      <c r="K87" s="3">
        <f>(K78+K77)*B75</f>
        <v>18060</v>
      </c>
      <c r="L87" s="3">
        <f>(L79+L78)*B75</f>
        <v>18060</v>
      </c>
      <c r="M87" s="3">
        <f>(M80+M79)*B75</f>
        <v>9933</v>
      </c>
      <c r="N87" s="3">
        <f>N81+N80*B75</f>
        <v>906</v>
      </c>
      <c r="O87" s="3">
        <f>(O82+O81)*B75</f>
        <v>1806</v>
      </c>
      <c r="P87" s="3">
        <f>P82*B74</f>
        <v>1803</v>
      </c>
      <c r="Q87" s="3">
        <f t="shared" ref="Q87:R87" si="53">$B75*Q75</f>
        <v>0</v>
      </c>
      <c r="R87" s="3">
        <f t="shared" si="53"/>
        <v>0</v>
      </c>
      <c r="Y87" s="3">
        <f>SUM(G87:S87)</f>
        <v>95718</v>
      </c>
    </row>
    <row r="88" spans="1:26">
      <c r="D88" s="3" t="s">
        <v>52</v>
      </c>
      <c r="G88" s="3">
        <f>G74*0.15*B86</f>
        <v>2250</v>
      </c>
      <c r="H88" s="3">
        <v>2250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Y88" s="3">
        <f>SUM(G88:S88)</f>
        <v>4500</v>
      </c>
    </row>
    <row r="89" spans="1:26">
      <c r="C89" s="2" t="s">
        <v>53</v>
      </c>
      <c r="G89" s="3">
        <f t="shared" ref="G89:S89" si="54">SUM(G86:G88)</f>
        <v>20280</v>
      </c>
      <c r="H89" s="3">
        <f t="shared" si="54"/>
        <v>29310</v>
      </c>
      <c r="I89" s="3">
        <f t="shared" si="54"/>
        <v>18060</v>
      </c>
      <c r="J89" s="3">
        <f t="shared" si="54"/>
        <v>18060</v>
      </c>
      <c r="K89" s="3">
        <f t="shared" si="54"/>
        <v>18060</v>
      </c>
      <c r="L89" s="3">
        <f t="shared" si="54"/>
        <v>18060</v>
      </c>
      <c r="M89" s="3">
        <f t="shared" si="54"/>
        <v>9933</v>
      </c>
      <c r="N89" s="3">
        <f t="shared" si="54"/>
        <v>906</v>
      </c>
      <c r="O89" s="3">
        <f t="shared" si="54"/>
        <v>1806</v>
      </c>
      <c r="P89" s="3">
        <f t="shared" si="54"/>
        <v>1803</v>
      </c>
      <c r="Q89" s="3">
        <f t="shared" si="54"/>
        <v>0</v>
      </c>
      <c r="R89" s="3">
        <f t="shared" si="54"/>
        <v>0</v>
      </c>
      <c r="S89" s="3">
        <f t="shared" si="54"/>
        <v>0</v>
      </c>
      <c r="Y89" s="3">
        <f>SUM(G89:S89)</f>
        <v>136278</v>
      </c>
    </row>
    <row r="91" spans="1:26">
      <c r="C91" s="2" t="s">
        <v>54</v>
      </c>
      <c r="D91" s="2">
        <f t="shared" ref="D91:X91" si="55">D36+D68+D89</f>
        <v>13776</v>
      </c>
      <c r="E91" s="2">
        <f t="shared" si="55"/>
        <v>3950</v>
      </c>
      <c r="F91" s="2">
        <f t="shared" si="55"/>
        <v>165182</v>
      </c>
      <c r="G91" s="2">
        <f t="shared" si="55"/>
        <v>206790</v>
      </c>
      <c r="H91" s="2">
        <f t="shared" si="55"/>
        <v>254520</v>
      </c>
      <c r="I91" s="2">
        <f t="shared" si="55"/>
        <v>282770</v>
      </c>
      <c r="J91" s="2">
        <f t="shared" si="55"/>
        <v>320295</v>
      </c>
      <c r="K91" s="2">
        <f t="shared" si="55"/>
        <v>359795</v>
      </c>
      <c r="L91" s="2">
        <f t="shared" si="55"/>
        <v>225883</v>
      </c>
      <c r="M91" s="2">
        <f t="shared" si="55"/>
        <v>184405</v>
      </c>
      <c r="N91" s="2">
        <f t="shared" si="55"/>
        <v>144114</v>
      </c>
      <c r="O91" s="2">
        <f t="shared" si="55"/>
        <v>105514</v>
      </c>
      <c r="P91" s="2">
        <f t="shared" si="55"/>
        <v>66011</v>
      </c>
      <c r="Q91" s="2">
        <f t="shared" si="55"/>
        <v>24708</v>
      </c>
      <c r="R91" s="2">
        <f t="shared" si="55"/>
        <v>16472</v>
      </c>
      <c r="S91" s="2">
        <f t="shared" si="55"/>
        <v>8236</v>
      </c>
      <c r="T91" s="37">
        <f t="shared" si="55"/>
        <v>0</v>
      </c>
      <c r="U91" s="37">
        <f t="shared" si="55"/>
        <v>0</v>
      </c>
      <c r="V91" s="37">
        <f t="shared" si="55"/>
        <v>0</v>
      </c>
      <c r="W91" s="37">
        <f t="shared" si="55"/>
        <v>0</v>
      </c>
      <c r="X91" s="2">
        <f t="shared" si="55"/>
        <v>0</v>
      </c>
      <c r="Y91" s="2">
        <f>SUM(D91:X91)</f>
        <v>2382421</v>
      </c>
      <c r="Z91" s="3" t="s">
        <v>41</v>
      </c>
    </row>
    <row r="98" spans="1:25">
      <c r="A98" s="35"/>
      <c r="B98" s="2"/>
      <c r="C98" s="34"/>
    </row>
    <row r="99" spans="1:25">
      <c r="A99" s="35"/>
      <c r="B99" s="2"/>
      <c r="C99" s="36"/>
    </row>
    <row r="103" spans="1:25">
      <c r="I103" s="33"/>
      <c r="J103" s="33"/>
      <c r="K103" s="33"/>
    </row>
    <row r="105" spans="1: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</sheetData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788D4-2C0C-4538-9DD1-183694F4DBD5}">
  <dimension ref="A1:T25"/>
  <sheetViews>
    <sheetView topLeftCell="B10" zoomScale="78" zoomScaleNormal="77" workbookViewId="0">
      <selection activeCell="Q25" sqref="O25:Q25"/>
    </sheetView>
  </sheetViews>
  <sheetFormatPr defaultRowHeight="14.45"/>
  <cols>
    <col min="1" max="1" width="7.42578125" hidden="1" customWidth="1"/>
    <col min="2" max="2" width="29.140625" customWidth="1"/>
    <col min="11" max="11" width="9.42578125" bestFit="1" customWidth="1"/>
    <col min="18" max="18" width="9" customWidth="1"/>
    <col min="19" max="19" width="14.85546875" style="48" customWidth="1"/>
  </cols>
  <sheetData>
    <row r="1" spans="2:20">
      <c r="E1" s="45" t="s">
        <v>55</v>
      </c>
      <c r="F1" s="45"/>
      <c r="G1" s="45"/>
      <c r="H1" s="45"/>
      <c r="I1" s="45"/>
    </row>
    <row r="2" spans="2:20" s="30" customFormat="1" ht="12.95">
      <c r="C2" s="29" t="s">
        <v>6</v>
      </c>
      <c r="D2" s="29" t="s">
        <v>7</v>
      </c>
      <c r="E2" s="29" t="s">
        <v>8</v>
      </c>
      <c r="F2" s="29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29" t="s">
        <v>14</v>
      </c>
      <c r="L2" s="29" t="s">
        <v>15</v>
      </c>
      <c r="M2" s="29" t="s">
        <v>16</v>
      </c>
      <c r="N2" s="29" t="s">
        <v>17</v>
      </c>
      <c r="O2" s="29" t="s">
        <v>18</v>
      </c>
      <c r="P2" s="29" t="s">
        <v>19</v>
      </c>
      <c r="Q2" s="29" t="s">
        <v>20</v>
      </c>
      <c r="R2" s="29" t="s">
        <v>21</v>
      </c>
      <c r="S2" s="49"/>
    </row>
    <row r="3" spans="2:20">
      <c r="B3" t="s">
        <v>56</v>
      </c>
      <c r="C3" s="3">
        <f>'Fore cast detail'!D36</f>
        <v>11952</v>
      </c>
      <c r="D3" s="3">
        <f>'Fore cast detail'!E36</f>
        <v>3726</v>
      </c>
      <c r="E3" s="3">
        <f>'Fore cast detail'!F36</f>
        <v>131214</v>
      </c>
      <c r="F3" s="3">
        <f>'Fore cast detail'!G36</f>
        <v>162990</v>
      </c>
      <c r="G3" s="3">
        <f>'Fore cast detail'!H36</f>
        <v>200250</v>
      </c>
      <c r="H3" s="3">
        <f>'Fore cast detail'!I36</f>
        <v>237510</v>
      </c>
      <c r="I3" s="3">
        <f>'Fore cast detail'!J36</f>
        <v>272907</v>
      </c>
      <c r="J3" s="3">
        <f>'Fore cast detail'!K36</f>
        <v>310167</v>
      </c>
      <c r="K3" s="3">
        <f>'Fore cast detail'!L36</f>
        <v>195615</v>
      </c>
      <c r="L3" s="3">
        <f>'Fore cast detail'!M36</f>
        <v>163944</v>
      </c>
      <c r="M3" s="3">
        <f>'Fore cast detail'!N36</f>
        <v>134136</v>
      </c>
      <c r="N3" s="3">
        <f>'Fore cast detail'!O36</f>
        <v>96876</v>
      </c>
      <c r="O3" s="3">
        <f>'Fore cast detail'!P36</f>
        <v>59616</v>
      </c>
      <c r="P3" s="3">
        <f>'Fore cast detail'!Q36</f>
        <v>22356</v>
      </c>
      <c r="Q3" s="3">
        <f>'Fore cast detail'!R36</f>
        <v>14904</v>
      </c>
      <c r="R3" s="3">
        <f>'Fore cast detail'!S36</f>
        <v>7452</v>
      </c>
      <c r="S3" s="48">
        <f>SUM(C3:R3)</f>
        <v>2025615</v>
      </c>
    </row>
    <row r="4" spans="2:20">
      <c r="B4" t="s">
        <v>57</v>
      </c>
      <c r="C4" s="3">
        <f>'Fore cast detail'!D68</f>
        <v>1824</v>
      </c>
      <c r="D4" s="3">
        <f>'Fore cast detail'!E68</f>
        <v>224</v>
      </c>
      <c r="E4" s="3">
        <f>'Fore cast detail'!F68</f>
        <v>33968</v>
      </c>
      <c r="F4" s="3">
        <f>'Fore cast detail'!G68</f>
        <v>23520</v>
      </c>
      <c r="G4" s="3">
        <f>'Fore cast detail'!H68</f>
        <v>24960</v>
      </c>
      <c r="H4" s="3">
        <f>'Fore cast detail'!I68</f>
        <v>27200</v>
      </c>
      <c r="I4" s="3">
        <f>'Fore cast detail'!J68</f>
        <v>29328</v>
      </c>
      <c r="J4" s="3">
        <f>'Fore cast detail'!K68</f>
        <v>31568</v>
      </c>
      <c r="K4" s="3">
        <f>'Fore cast detail'!L68</f>
        <v>12208</v>
      </c>
      <c r="L4" s="3">
        <f>'Fore cast detail'!M68</f>
        <v>10528</v>
      </c>
      <c r="M4" s="3">
        <f>'Fore cast detail'!N68</f>
        <v>9072</v>
      </c>
      <c r="N4" s="3">
        <f>'Fore cast detail'!O68</f>
        <v>6832</v>
      </c>
      <c r="O4" s="3">
        <f>'Fore cast detail'!P68</f>
        <v>4592</v>
      </c>
      <c r="P4" s="3">
        <f>'Fore cast detail'!Q68</f>
        <v>2352</v>
      </c>
      <c r="Q4" s="3">
        <f>'Fore cast detail'!R68</f>
        <v>1568</v>
      </c>
      <c r="R4" s="3">
        <f>'Fore cast detail'!S68</f>
        <v>784</v>
      </c>
      <c r="S4" s="48">
        <f t="shared" ref="S4:S6" si="0">SUM(C4:R4)</f>
        <v>220528</v>
      </c>
    </row>
    <row r="5" spans="2:20" ht="15" thickBot="1">
      <c r="B5" t="s">
        <v>58</v>
      </c>
      <c r="C5" s="3">
        <f>'Fore cast detail'!D89</f>
        <v>0</v>
      </c>
      <c r="D5">
        <f>'Fore cast detail'!E89</f>
        <v>0</v>
      </c>
      <c r="E5">
        <f>'Fore cast detail'!F89</f>
        <v>0</v>
      </c>
      <c r="F5">
        <f>'Fore cast detail'!G89</f>
        <v>20280</v>
      </c>
      <c r="G5">
        <f>'Fore cast detail'!H89</f>
        <v>29310</v>
      </c>
      <c r="H5">
        <f>'Fore cast detail'!I89</f>
        <v>18060</v>
      </c>
      <c r="I5">
        <f>'Fore cast detail'!J89</f>
        <v>18060</v>
      </c>
      <c r="J5">
        <f>'Fore cast detail'!K89</f>
        <v>18060</v>
      </c>
      <c r="K5">
        <f>'Fore cast detail'!L89</f>
        <v>18060</v>
      </c>
      <c r="L5">
        <f>'Fore cast detail'!M89</f>
        <v>9933</v>
      </c>
      <c r="M5">
        <f>'Fore cast detail'!N89</f>
        <v>906</v>
      </c>
      <c r="N5">
        <f>'Fore cast detail'!O89</f>
        <v>1806</v>
      </c>
      <c r="O5">
        <f>'Fore cast detail'!P89</f>
        <v>1803</v>
      </c>
      <c r="P5">
        <f>'Fore cast detail'!Q89</f>
        <v>0</v>
      </c>
      <c r="Q5">
        <f>'Fore cast detail'!R89</f>
        <v>0</v>
      </c>
      <c r="R5">
        <f>'Fore cast detail'!S89</f>
        <v>0</v>
      </c>
      <c r="S5" s="48">
        <f t="shared" si="0"/>
        <v>136278</v>
      </c>
    </row>
    <row r="6" spans="2:20" ht="15" thickBot="1">
      <c r="B6" s="31" t="s">
        <v>59</v>
      </c>
      <c r="C6" s="32">
        <f>C3+C4+C5</f>
        <v>13776</v>
      </c>
      <c r="D6" s="32">
        <f t="shared" ref="D6:R6" si="1">D3+D4+D5</f>
        <v>3950</v>
      </c>
      <c r="E6" s="32">
        <f t="shared" si="1"/>
        <v>165182</v>
      </c>
      <c r="F6" s="32">
        <f>F3+F4+F5</f>
        <v>206790</v>
      </c>
      <c r="G6" s="32">
        <f t="shared" si="1"/>
        <v>254520</v>
      </c>
      <c r="H6" s="32">
        <f t="shared" si="1"/>
        <v>282770</v>
      </c>
      <c r="I6" s="32">
        <f t="shared" si="1"/>
        <v>320295</v>
      </c>
      <c r="J6" s="32">
        <f t="shared" si="1"/>
        <v>359795</v>
      </c>
      <c r="K6" s="32">
        <f t="shared" si="1"/>
        <v>225883</v>
      </c>
      <c r="L6" s="32">
        <f t="shared" si="1"/>
        <v>184405</v>
      </c>
      <c r="M6" s="32">
        <f t="shared" si="1"/>
        <v>144114</v>
      </c>
      <c r="N6" s="32">
        <f t="shared" si="1"/>
        <v>105514</v>
      </c>
      <c r="O6" s="32">
        <f t="shared" si="1"/>
        <v>66011</v>
      </c>
      <c r="P6" s="32">
        <f t="shared" si="1"/>
        <v>24708</v>
      </c>
      <c r="Q6" s="32">
        <f t="shared" si="1"/>
        <v>16472</v>
      </c>
      <c r="R6" s="32">
        <f t="shared" si="1"/>
        <v>8236</v>
      </c>
      <c r="S6" s="47">
        <f t="shared" si="0"/>
        <v>2382421</v>
      </c>
    </row>
    <row r="7" spans="2:20">
      <c r="O7" t="s">
        <v>60</v>
      </c>
      <c r="S7" s="48">
        <v>796260</v>
      </c>
    </row>
    <row r="8" spans="2:20">
      <c r="Q8" s="46" t="s">
        <v>61</v>
      </c>
      <c r="R8" s="46"/>
      <c r="S8" s="50">
        <v>182264</v>
      </c>
    </row>
    <row r="10" spans="2:20">
      <c r="Q10" t="s">
        <v>62</v>
      </c>
      <c r="R10" s="45"/>
      <c r="S10" s="47">
        <f>S6-S7</f>
        <v>1586161</v>
      </c>
      <c r="T10" s="3" t="s">
        <v>41</v>
      </c>
    </row>
    <row r="13" spans="2:20">
      <c r="S13" s="47"/>
    </row>
    <row r="14" spans="2:20">
      <c r="B14" s="51"/>
      <c r="C14" s="51"/>
      <c r="D14" s="51"/>
      <c r="E14" s="51" t="s">
        <v>55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2"/>
    </row>
    <row r="15" spans="2:20">
      <c r="B15" s="51"/>
      <c r="C15" s="29" t="s">
        <v>6</v>
      </c>
      <c r="D15" s="29" t="s">
        <v>7</v>
      </c>
      <c r="E15" s="29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29" t="s">
        <v>13</v>
      </c>
      <c r="K15" s="29" t="s">
        <v>14</v>
      </c>
      <c r="L15" s="29" t="s">
        <v>15</v>
      </c>
      <c r="M15" s="29" t="s">
        <v>16</v>
      </c>
      <c r="N15" s="29" t="s">
        <v>17</v>
      </c>
      <c r="O15" s="29" t="s">
        <v>18</v>
      </c>
      <c r="P15" s="29" t="s">
        <v>19</v>
      </c>
      <c r="Q15" s="29" t="s">
        <v>20</v>
      </c>
      <c r="R15" s="29" t="s">
        <v>21</v>
      </c>
      <c r="S15" s="52"/>
    </row>
    <row r="16" spans="2:20">
      <c r="B16" s="51" t="s">
        <v>56</v>
      </c>
      <c r="C16" s="51">
        <v>11952</v>
      </c>
      <c r="D16" s="51">
        <v>3726</v>
      </c>
      <c r="E16" s="51">
        <v>131214</v>
      </c>
      <c r="F16" s="51">
        <v>162990</v>
      </c>
      <c r="G16" s="51">
        <v>200250</v>
      </c>
      <c r="H16" s="51">
        <v>237510</v>
      </c>
      <c r="I16" s="51">
        <v>272907</v>
      </c>
      <c r="J16" s="51">
        <v>310167</v>
      </c>
      <c r="K16" s="51">
        <v>195615</v>
      </c>
      <c r="L16" s="51">
        <v>163944</v>
      </c>
      <c r="M16" s="51">
        <v>134136</v>
      </c>
      <c r="N16" s="51">
        <v>96876</v>
      </c>
      <c r="O16" s="51">
        <v>59616</v>
      </c>
      <c r="P16" s="51">
        <v>22356</v>
      </c>
      <c r="Q16" s="51">
        <v>14904</v>
      </c>
      <c r="R16" s="51">
        <v>7452</v>
      </c>
      <c r="S16" s="52">
        <v>2025615</v>
      </c>
    </row>
    <row r="17" spans="2:20">
      <c r="B17" s="51" t="s">
        <v>57</v>
      </c>
      <c r="C17" s="51">
        <v>1824</v>
      </c>
      <c r="D17" s="51">
        <v>224</v>
      </c>
      <c r="E17" s="51">
        <v>33968</v>
      </c>
      <c r="F17" s="51">
        <v>23520</v>
      </c>
      <c r="G17" s="51">
        <v>24960</v>
      </c>
      <c r="H17" s="51">
        <v>27200</v>
      </c>
      <c r="I17" s="51">
        <v>29328</v>
      </c>
      <c r="J17" s="51">
        <v>31568</v>
      </c>
      <c r="K17" s="51">
        <v>12208</v>
      </c>
      <c r="L17" s="51">
        <v>10528</v>
      </c>
      <c r="M17" s="51">
        <v>9072</v>
      </c>
      <c r="N17" s="51">
        <v>6832</v>
      </c>
      <c r="O17" s="51">
        <v>4592</v>
      </c>
      <c r="P17" s="51">
        <v>2352</v>
      </c>
      <c r="Q17" s="51">
        <v>1568</v>
      </c>
      <c r="R17" s="51">
        <v>784</v>
      </c>
      <c r="S17" s="52">
        <v>220528</v>
      </c>
    </row>
    <row r="18" spans="2:20">
      <c r="B18" s="51" t="s">
        <v>58</v>
      </c>
      <c r="C18" s="51">
        <v>0</v>
      </c>
      <c r="D18" s="51">
        <v>0</v>
      </c>
      <c r="E18" s="51">
        <v>0</v>
      </c>
      <c r="F18" s="51">
        <v>20280</v>
      </c>
      <c r="G18" s="51">
        <v>29310</v>
      </c>
      <c r="H18" s="51">
        <v>18060</v>
      </c>
      <c r="I18" s="51">
        <v>18060</v>
      </c>
      <c r="J18" s="51">
        <v>18060</v>
      </c>
      <c r="K18" s="51">
        <v>18060</v>
      </c>
      <c r="L18" s="51">
        <v>9933</v>
      </c>
      <c r="M18" s="51">
        <v>906</v>
      </c>
      <c r="N18" s="51">
        <v>1806</v>
      </c>
      <c r="O18" s="51">
        <v>1803</v>
      </c>
      <c r="P18" s="51">
        <v>0</v>
      </c>
      <c r="Q18" s="51">
        <v>0</v>
      </c>
      <c r="R18" s="51">
        <v>0</v>
      </c>
      <c r="S18" s="52">
        <v>136278</v>
      </c>
    </row>
    <row r="19" spans="2:20">
      <c r="B19" s="51" t="s">
        <v>59</v>
      </c>
      <c r="C19" s="53">
        <v>13776</v>
      </c>
      <c r="D19" s="53">
        <v>3950</v>
      </c>
      <c r="E19" s="53">
        <v>165182</v>
      </c>
      <c r="F19" s="53">
        <v>206790</v>
      </c>
      <c r="G19" s="53">
        <v>254520</v>
      </c>
      <c r="H19" s="53">
        <v>282770</v>
      </c>
      <c r="I19" s="53">
        <v>320295</v>
      </c>
      <c r="J19" s="53">
        <v>359795</v>
      </c>
      <c r="K19" s="53">
        <v>225883</v>
      </c>
      <c r="L19" s="53">
        <v>184405</v>
      </c>
      <c r="M19" s="53">
        <v>144114</v>
      </c>
      <c r="N19" s="53">
        <v>105514</v>
      </c>
      <c r="O19" s="53">
        <v>66011</v>
      </c>
      <c r="P19" s="53">
        <v>24708</v>
      </c>
      <c r="Q19" s="53">
        <v>16472</v>
      </c>
      <c r="R19" s="53">
        <v>8236</v>
      </c>
      <c r="S19" s="52">
        <v>2382421</v>
      </c>
    </row>
    <row r="20" spans="2:20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 t="s">
        <v>60</v>
      </c>
      <c r="P20" s="51"/>
      <c r="Q20" s="51"/>
      <c r="R20" s="51"/>
      <c r="S20" s="54">
        <v>796260</v>
      </c>
    </row>
    <row r="21" spans="2:20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 t="s">
        <v>61</v>
      </c>
      <c r="R21" s="51"/>
      <c r="S21" s="54">
        <v>182264</v>
      </c>
    </row>
    <row r="23" spans="2:20">
      <c r="S23" s="48">
        <f>S19-S20-S21</f>
        <v>1403897</v>
      </c>
    </row>
    <row r="25" spans="2:20">
      <c r="S25" s="47">
        <f>S19-S21</f>
        <v>2200157</v>
      </c>
      <c r="T25" s="3" t="s">
        <v>41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B250-A54A-4DBB-BEE6-B13B30633BD4}">
  <dimension ref="A1:H12"/>
  <sheetViews>
    <sheetView workbookViewId="0">
      <selection activeCell="A5" sqref="A5:A6"/>
    </sheetView>
  </sheetViews>
  <sheetFormatPr defaultRowHeight="14.45"/>
  <cols>
    <col min="1" max="1" width="28.85546875" customWidth="1"/>
    <col min="2" max="2" width="14.5703125" customWidth="1"/>
    <col min="3" max="3" width="15.140625" customWidth="1"/>
    <col min="4" max="4" width="31.42578125" customWidth="1"/>
    <col min="5" max="5" width="13.42578125" customWidth="1"/>
    <col min="6" max="6" width="11.85546875" customWidth="1"/>
    <col min="7" max="7" width="10.5703125" customWidth="1"/>
  </cols>
  <sheetData>
    <row r="1" spans="1:8" ht="15" thickBot="1">
      <c r="A1" t="s">
        <v>63</v>
      </c>
      <c r="F1" t="s">
        <v>64</v>
      </c>
    </row>
    <row r="2" spans="1:8" ht="42.6" customHeight="1" thickBot="1">
      <c r="A2" s="55"/>
      <c r="B2" s="56" t="s">
        <v>65</v>
      </c>
      <c r="C2" s="59" t="s">
        <v>66</v>
      </c>
      <c r="D2" s="63" t="s">
        <v>67</v>
      </c>
      <c r="E2" s="63" t="s">
        <v>68</v>
      </c>
      <c r="F2" s="63" t="s">
        <v>69</v>
      </c>
      <c r="G2" s="63" t="s">
        <v>70</v>
      </c>
    </row>
    <row r="3" spans="1:8">
      <c r="A3" s="69" t="s">
        <v>71</v>
      </c>
      <c r="B3" s="71">
        <v>400000</v>
      </c>
      <c r="C3" s="60" t="s">
        <v>72</v>
      </c>
      <c r="D3" s="73" t="s">
        <v>73</v>
      </c>
      <c r="E3" s="1">
        <f>SUM('Summary monthly '!F6:I6)</f>
        <v>1064375</v>
      </c>
      <c r="F3" s="1"/>
      <c r="G3" s="64">
        <f>B3-E3</f>
        <v>-664375</v>
      </c>
    </row>
    <row r="4" spans="1:8" ht="15" thickBot="1">
      <c r="A4" s="70"/>
      <c r="B4" s="72"/>
      <c r="C4" s="61" t="s">
        <v>74</v>
      </c>
      <c r="D4" s="73"/>
      <c r="E4" s="51"/>
      <c r="F4" s="51"/>
      <c r="G4" s="51"/>
    </row>
    <row r="5" spans="1:8" ht="29.45" thickBot="1">
      <c r="A5" s="69" t="s">
        <v>71</v>
      </c>
      <c r="B5" s="58">
        <v>500000</v>
      </c>
      <c r="C5" s="66" t="s">
        <v>75</v>
      </c>
      <c r="D5" s="65" t="s">
        <v>76</v>
      </c>
      <c r="E5" s="1">
        <f>SUM('Summary monthly '!J6)</f>
        <v>359795</v>
      </c>
      <c r="F5" s="1">
        <v>0</v>
      </c>
      <c r="G5" s="64">
        <f>B5-E5+G3</f>
        <v>-524170</v>
      </c>
      <c r="H5" s="3"/>
    </row>
    <row r="6" spans="1:8" ht="29.45" thickBot="1">
      <c r="A6" s="70"/>
      <c r="B6" s="58">
        <v>790000</v>
      </c>
      <c r="C6" s="62" t="s">
        <v>77</v>
      </c>
      <c r="D6" s="65" t="s">
        <v>78</v>
      </c>
      <c r="E6" s="1">
        <f>'Summary monthly '!K6</f>
        <v>225883</v>
      </c>
      <c r="F6" s="1">
        <f>B6-E6+G5</f>
        <v>39947</v>
      </c>
      <c r="G6" s="1">
        <v>0</v>
      </c>
    </row>
    <row r="7" spans="1:8">
      <c r="A7" s="69" t="s">
        <v>71</v>
      </c>
      <c r="B7" s="71">
        <v>700000</v>
      </c>
      <c r="C7" s="74" t="s">
        <v>79</v>
      </c>
      <c r="D7" s="73" t="s">
        <v>76</v>
      </c>
      <c r="E7" s="1">
        <f>SUM('Summary monthly '!L6:P6)</f>
        <v>524752</v>
      </c>
      <c r="F7" s="1">
        <f>F6+B7-E7</f>
        <v>215195</v>
      </c>
      <c r="G7" s="1">
        <v>0</v>
      </c>
    </row>
    <row r="8" spans="1:8" ht="15" thickBot="1">
      <c r="A8" s="70"/>
      <c r="B8" s="72"/>
      <c r="C8" s="75"/>
      <c r="D8" s="73"/>
      <c r="E8" s="51"/>
      <c r="F8" s="51"/>
      <c r="G8" s="51"/>
    </row>
    <row r="9" spans="1:8">
      <c r="A9" s="57" t="s">
        <v>80</v>
      </c>
      <c r="B9" s="3">
        <f>B3+B6+B5+B7</f>
        <v>2390000</v>
      </c>
      <c r="G9" s="3"/>
      <c r="H9" s="3"/>
    </row>
    <row r="12" spans="1:8">
      <c r="E12" s="3"/>
    </row>
  </sheetData>
  <mergeCells count="8">
    <mergeCell ref="A3:A4"/>
    <mergeCell ref="B3:B4"/>
    <mergeCell ref="D3:D4"/>
    <mergeCell ref="B7:B8"/>
    <mergeCell ref="C7:C8"/>
    <mergeCell ref="D7:D8"/>
    <mergeCell ref="A5:A6"/>
    <mergeCell ref="A7:A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80F6-98DB-46CC-AB6F-07DC7D9F9261}">
  <dimension ref="A1:H33"/>
  <sheetViews>
    <sheetView workbookViewId="0">
      <selection activeCell="F6" sqref="F6"/>
    </sheetView>
  </sheetViews>
  <sheetFormatPr defaultRowHeight="14.45"/>
  <cols>
    <col min="1" max="1" width="36.85546875" customWidth="1"/>
  </cols>
  <sheetData>
    <row r="1" spans="1:7" ht="44.1" thickBot="1">
      <c r="A1" s="38" t="s">
        <v>81</v>
      </c>
      <c r="B1" s="39" t="s">
        <v>82</v>
      </c>
      <c r="C1" s="39" t="s">
        <v>83</v>
      </c>
      <c r="D1" s="39" t="s">
        <v>84</v>
      </c>
    </row>
    <row r="2" spans="1:7" ht="29.45" thickBot="1">
      <c r="A2" s="40" t="s">
        <v>85</v>
      </c>
      <c r="B2" s="41">
        <v>225</v>
      </c>
      <c r="C2" s="41">
        <v>300</v>
      </c>
      <c r="D2" s="41">
        <v>350</v>
      </c>
      <c r="G2" s="44"/>
    </row>
    <row r="3" spans="1:7" ht="15" thickBot="1">
      <c r="A3" s="40" t="s">
        <v>86</v>
      </c>
      <c r="B3" s="41">
        <v>240</v>
      </c>
      <c r="C3" s="41">
        <v>320</v>
      </c>
      <c r="D3" s="41">
        <v>375</v>
      </c>
    </row>
    <row r="4" spans="1:7" ht="15" thickBot="1">
      <c r="A4" s="40" t="s">
        <v>87</v>
      </c>
      <c r="B4" s="41">
        <v>500</v>
      </c>
      <c r="C4" s="41">
        <v>500</v>
      </c>
      <c r="D4" s="41">
        <v>500</v>
      </c>
    </row>
    <row r="5" spans="1:7" ht="15" thickBot="1">
      <c r="A5" s="40" t="s">
        <v>88</v>
      </c>
      <c r="B5" s="41">
        <v>300</v>
      </c>
      <c r="C5" s="41">
        <v>300</v>
      </c>
      <c r="D5" s="41">
        <v>300</v>
      </c>
    </row>
    <row r="6" spans="1:7" ht="15" thickBot="1">
      <c r="A6" s="42" t="s">
        <v>89</v>
      </c>
      <c r="B6" s="43">
        <f>B2+B4+B5</f>
        <v>1025</v>
      </c>
      <c r="C6" s="43">
        <f t="shared" ref="C6:D6" si="0">C2+C4+C5</f>
        <v>1100</v>
      </c>
      <c r="D6" s="43">
        <f t="shared" si="0"/>
        <v>1150</v>
      </c>
    </row>
    <row r="7" spans="1:7" ht="15" thickBot="1">
      <c r="A7" s="42" t="s">
        <v>90</v>
      </c>
      <c r="B7" s="43">
        <f>B3+B4+B5</f>
        <v>1040</v>
      </c>
      <c r="C7" s="43">
        <f t="shared" ref="C7:D7" si="1">C3+C4+C5</f>
        <v>1120</v>
      </c>
      <c r="D7" s="43">
        <f t="shared" si="1"/>
        <v>1175</v>
      </c>
    </row>
    <row r="33" spans="8:8">
      <c r="H33" s="3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EEC02ECE9364C866743DCEBCBA81E" ma:contentTypeVersion="20" ma:contentTypeDescription="Create a new document." ma:contentTypeScope="" ma:versionID="6e419c919cceda35f0b0830e6819265c">
  <xsd:schema xmlns:xsd="http://www.w3.org/2001/XMLSchema" xmlns:xs="http://www.w3.org/2001/XMLSchema" xmlns:p="http://schemas.microsoft.com/office/2006/metadata/properties" xmlns:ns2="5be3a04b-565b-41d5-bfea-4873f858184d" xmlns:ns3="4297dbc7-cb4d-4be0-a09a-a304cbbc6b20" targetNamespace="http://schemas.microsoft.com/office/2006/metadata/properties" ma:root="true" ma:fieldsID="b3628daf95bc278bd13bac5fa92dbe28" ns2:_="" ns3:_="">
    <xsd:import namespace="5be3a04b-565b-41d5-bfea-4873f858184d"/>
    <xsd:import namespace="4297dbc7-cb4d-4be0-a09a-a304cbbc6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a04b-565b-41d5-bfea-4873f8581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dbc7-cb4d-4be0-a09a-a304cbbc6b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8ac761-d52b-452c-a743-5d498e3e30ae}" ma:internalName="TaxCatchAll" ma:showField="CatchAllData" ma:web="4297dbc7-cb4d-4be0-a09a-a304cbbc6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e3a04b-565b-41d5-bfea-4873f858184d">
      <Terms xmlns="http://schemas.microsoft.com/office/infopath/2007/PartnerControls"/>
    </lcf76f155ced4ddcb4097134ff3c332f>
    <MediaLengthInSeconds xmlns="5be3a04b-565b-41d5-bfea-4873f858184d" xsi:nil="true"/>
    <SharedWithUsers xmlns="4297dbc7-cb4d-4be0-a09a-a304cbbc6b20">
      <UserInfo>
        <DisplayName/>
        <AccountId xsi:nil="true"/>
        <AccountType/>
      </UserInfo>
    </SharedWithUsers>
    <TaxCatchAll xmlns="4297dbc7-cb4d-4be0-a09a-a304cbbc6b20" xsi:nil="true"/>
    <Notes xmlns="5be3a04b-565b-41d5-bfea-4873f858184d" xsi:nil="true"/>
  </documentManagement>
</p:properties>
</file>

<file path=customXml/itemProps1.xml><?xml version="1.0" encoding="utf-8"?>
<ds:datastoreItem xmlns:ds="http://schemas.openxmlformats.org/officeDocument/2006/customXml" ds:itemID="{3022D0D0-9BF7-4389-B52B-2CAC0D60C89D}"/>
</file>

<file path=customXml/itemProps2.xml><?xml version="1.0" encoding="utf-8"?>
<ds:datastoreItem xmlns:ds="http://schemas.openxmlformats.org/officeDocument/2006/customXml" ds:itemID="{FBA0CDFB-657E-4146-B823-C0D4D4B4454B}"/>
</file>

<file path=customXml/itemProps3.xml><?xml version="1.0" encoding="utf-8"?>
<ds:datastoreItem xmlns:ds="http://schemas.openxmlformats.org/officeDocument/2006/customXml" ds:itemID="{E7A187C0-2731-4135-9B48-C3C2CAEAE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Williams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Venida</dc:creator>
  <cp:keywords/>
  <dc:description/>
  <cp:lastModifiedBy>Leeanne MARSHALL</cp:lastModifiedBy>
  <cp:revision/>
  <dcterms:created xsi:type="dcterms:W3CDTF">2013-08-28T19:55:52Z</dcterms:created>
  <dcterms:modified xsi:type="dcterms:W3CDTF">2024-04-18T12:52:17Z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0x010100732EEC02ECE9364C866743DCEBCBA81E</vt:lpwstr>
  </property>
  <property fmtid="{D5CDD505-2E9C-101B-9397-08002B2CF9AE}" pid="3" name="MediaServiceImageTags">
    <vt:lpwstr/>
  </property>
  <property fmtid="{D5CDD505-2E9C-101B-9397-08002B2CF9AE}" pid="4" name="MSIP_Label_6627b15a-80ec-4ef7-8353-f32e3c89bf3e_Enabled">
    <vt:lpwstr>true</vt:lpwstr>
  </property>
  <property fmtid="{D5CDD505-2E9C-101B-9397-08002B2CF9AE}" pid="5" name="MSIP_Label_6627b15a-80ec-4ef7-8353-f32e3c89bf3e_SetDate">
    <vt:lpwstr>2022-08-22T14:33:32Z</vt:lpwstr>
  </property>
  <property fmtid="{D5CDD505-2E9C-101B-9397-08002B2CF9AE}" pid="6" name="MSIP_Label_6627b15a-80ec-4ef7-8353-f32e3c89bf3e_Method">
    <vt:lpwstr>Privileged</vt:lpwstr>
  </property>
  <property fmtid="{D5CDD505-2E9C-101B-9397-08002B2CF9AE}" pid="7" name="MSIP_Label_6627b15a-80ec-4ef7-8353-f32e3c89bf3e_Name">
    <vt:lpwstr>IFRC Internal</vt:lpwstr>
  </property>
  <property fmtid="{D5CDD505-2E9C-101B-9397-08002B2CF9AE}" pid="8" name="MSIP_Label_6627b15a-80ec-4ef7-8353-f32e3c89bf3e_SiteId">
    <vt:lpwstr>a2b53be5-734e-4e6c-ab0d-d184f60fd917</vt:lpwstr>
  </property>
  <property fmtid="{D5CDD505-2E9C-101B-9397-08002B2CF9AE}" pid="9" name="MSIP_Label_6627b15a-80ec-4ef7-8353-f32e3c89bf3e_ActionId">
    <vt:lpwstr>d6a00e45-9901-4c26-9309-02d4371cdbaa</vt:lpwstr>
  </property>
  <property fmtid="{D5CDD505-2E9C-101B-9397-08002B2CF9AE}" pid="10" name="MSIP_Label_6627b15a-80ec-4ef7-8353-f32e3c89bf3e_ContentBits">
    <vt:lpwstr>2</vt:lpwstr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