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30"/>
  <workbookPr/>
  <mc:AlternateContent xmlns:mc="http://schemas.openxmlformats.org/markup-compatibility/2006">
    <mc:Choice Requires="x15">
      <x15ac:absPath xmlns:x15ac="http://schemas.microsoft.com/office/spreadsheetml/2010/11/ac" url="https://ifrcorg.sharepoint.com/sites/SlovakiaIFRCOperation/Shared Documents/General/Shelter/Shelter CN/"/>
    </mc:Choice>
  </mc:AlternateContent>
  <xr:revisionPtr revIDLastSave="1429" documentId="8_{30124B68-A201-4986-AA4B-59CC8DB0792A}" xr6:coauthVersionLast="47" xr6:coauthVersionMax="47" xr10:uidLastSave="{D79B182F-5C95-4AA9-BE70-A9C1BEFD4CA0}"/>
  <bookViews>
    <workbookView xWindow="-110" yWindow="-110" windowWidth="19420" windowHeight="10420" tabRatio="572" xr2:uid="{00000000-000D-0000-FFFF-FFFF00000000}"/>
  </bookViews>
  <sheets>
    <sheet name="Gantt" sheetId="1" r:id="rId1"/>
    <sheet name="HR plan " sheetId="3" r:id="rId2"/>
    <sheet name="Budget 1 " sheetId="4" state="hidden" r:id="rId3"/>
    <sheet name="Budget 2" sheetId="7" state="hidden" r:id="rId4"/>
    <sheet name="Budget 2 - Just Host top up " sheetId="9" state="hidden" r:id="rId5"/>
    <sheet name="Budget 3 with SK renters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C9" i="8" l="1"/>
  <c r="C12" i="8"/>
  <c r="C11" i="8"/>
  <c r="C10" i="8"/>
  <c r="C6" i="8"/>
  <c r="C5" i="8"/>
  <c r="C13" i="9"/>
  <c r="C9" i="9"/>
  <c r="C7" i="9"/>
  <c r="C8" i="9"/>
  <c r="C12" i="4"/>
  <c r="C12" i="9"/>
  <c r="E7" i="9"/>
  <c r="C13" i="8" l="1"/>
  <c r="C13" i="4" l="1"/>
  <c r="E4" i="8"/>
  <c r="H35" i="9"/>
  <c r="H34" i="9"/>
  <c r="H33" i="9"/>
  <c r="H32" i="9"/>
  <c r="I32" i="9" s="1"/>
  <c r="I26" i="9"/>
  <c r="I20" i="9"/>
  <c r="I17" i="9"/>
  <c r="I16" i="9"/>
  <c r="H16" i="9"/>
  <c r="H13" i="9"/>
  <c r="H12" i="9"/>
  <c r="H9" i="9"/>
  <c r="H8" i="9"/>
  <c r="E6" i="9"/>
  <c r="H6" i="9" s="1"/>
  <c r="H5" i="9"/>
  <c r="C4" i="9"/>
  <c r="E2" i="9"/>
  <c r="E4" i="9" s="1"/>
  <c r="H4" i="8" l="1"/>
  <c r="E5" i="8"/>
  <c r="H5" i="8" s="1"/>
  <c r="H4" i="9"/>
  <c r="H2" i="9"/>
  <c r="E3" i="9"/>
  <c r="H3" i="9" s="1"/>
  <c r="H7" i="9"/>
  <c r="H14" i="9" l="1"/>
  <c r="H15" i="9" s="1"/>
  <c r="I15" i="9" s="1"/>
  <c r="E8" i="8" l="1"/>
  <c r="E6" i="4"/>
  <c r="I16" i="8" l="1"/>
  <c r="H16" i="8" s="1"/>
  <c r="H16" i="4"/>
  <c r="H12" i="8"/>
  <c r="H9" i="8"/>
  <c r="H35" i="8"/>
  <c r="H34" i="8"/>
  <c r="H33" i="8"/>
  <c r="H32" i="8"/>
  <c r="I26" i="8"/>
  <c r="I20" i="8"/>
  <c r="I17" i="8"/>
  <c r="H8" i="8"/>
  <c r="H7" i="8"/>
  <c r="E2" i="8"/>
  <c r="E3" i="8" s="1"/>
  <c r="H3" i="8" s="1"/>
  <c r="I32" i="8" l="1"/>
  <c r="E6" i="8"/>
  <c r="H6" i="8" s="1"/>
  <c r="H11" i="8"/>
  <c r="H13" i="8"/>
  <c r="H10" i="8"/>
  <c r="H2" i="8"/>
  <c r="H14" i="8" l="1" a="1"/>
  <c r="H14" i="8" s="1"/>
  <c r="H15" i="8" s="1"/>
  <c r="I15" i="8" s="1"/>
  <c r="H35" i="4"/>
  <c r="H34" i="4"/>
  <c r="H33" i="4"/>
  <c r="H32" i="4"/>
  <c r="I32" i="4" s="1"/>
  <c r="I26" i="4"/>
  <c r="I20" i="4"/>
  <c r="I17" i="4"/>
  <c r="I16" i="4"/>
  <c r="H13" i="4"/>
  <c r="H12" i="4"/>
  <c r="C9" i="4"/>
  <c r="H9" i="4" s="1"/>
  <c r="H8" i="4"/>
  <c r="E7" i="4"/>
  <c r="H7" i="4" s="1"/>
  <c r="C7" i="4"/>
  <c r="H6" i="4"/>
  <c r="H5" i="4"/>
  <c r="C4" i="4"/>
  <c r="E2" i="4"/>
  <c r="E3" i="4" s="1"/>
  <c r="H3" i="4" s="1"/>
  <c r="H2" i="4" l="1"/>
  <c r="E4" i="4"/>
  <c r="H4" i="4" s="1"/>
  <c r="H14" i="4" l="1"/>
  <c r="H15" i="4" s="1"/>
  <c r="I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tc={F7FB577B-4FD7-4E53-953E-8460B72563A8}</author>
    <author>tc={CB9BEBC6-24F7-4BDC-80DD-169BEC925E39}</author>
    <author>tc={509B188B-AAED-4052-BB2C-9DF59DAED43E}</author>
    <author>tc={851612A8-83FC-4D2C-96C7-E65F18D6295B}</author>
    <author>tc={AA143F18-7369-4E66-9F81-1E52EDD2928E}</author>
  </authors>
  <commentList>
    <comment ref="C8" authorId="0" shapeId="0" xr:uid="{F7FB577B-4FD7-4E53-953E-8460B72563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only for host (500HHs)</t>
      </text>
    </comment>
    <comment ref="C9" authorId="1" shapeId="0" xr:uid="{CB9BEBC6-24F7-4BDC-80DD-169BEC925E39}">
      <text>
        <t>[Threaded comment]
Your version of Excel allows you to read this threaded comment; however, any edits to it will get removed if the file is opened in a newer version of Excel. Learn more: https://go.microsoft.com/fwlink/?linkid=870924
Comment:
    15% of HH selected</t>
      </text>
    </comment>
    <comment ref="C10" authorId="2" shapeId="0" xr:uid="{509B188B-AAED-4052-BB2C-9DF59DAED43E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only for rental, 300EUR</t>
      </text>
    </comment>
    <comment ref="C11" authorId="3" shapeId="0" xr:uid="{851612A8-83FC-4D2C-96C7-E65F18D6295B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for host fam, 100% 500EUR</t>
      </text>
    </comment>
    <comment ref="B26" authorId="4" shapeId="0" xr:uid="{AA143F18-7369-4E66-9F81-1E52EDD2928E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the entire operation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tc={7FA071F8-E4D8-4AB7-A12F-19DD29577E7E}</author>
    <author>tc={D2F7EF69-A3ED-47C7-87DD-3F915094F430}</author>
    <author>tc={0C47918C-44D1-49DC-9086-7919E1B09B94}</author>
    <author>tc={0C191A30-04C5-493F-992D-5EFE02573F2E}</author>
    <author>tc={D6BBEE66-D9BB-4730-8654-1A4E684A54B3}</author>
  </authors>
  <commentList>
    <comment ref="C8" authorId="0" shapeId="0" xr:uid="{7FA071F8-E4D8-4AB7-A12F-19DD29577E7E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only for host (500HHs)</t>
      </text>
    </comment>
    <comment ref="C9" authorId="1" shapeId="0" xr:uid="{D2F7EF69-A3ED-47C7-87DD-3F915094F430}">
      <text>
        <t>[Threaded comment]
Your version of Excel allows you to read this threaded comment; however, any edits to it will get removed if the file is opened in a newer version of Excel. Learn more: https://go.microsoft.com/fwlink/?linkid=870924
Comment:
    15% of HH selected</t>
      </text>
    </comment>
    <comment ref="C10" authorId="2" shapeId="0" xr:uid="{0C47918C-44D1-49DC-9086-7919E1B09B94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only for rental, 300EUR</t>
      </text>
    </comment>
    <comment ref="C11" authorId="3" shapeId="0" xr:uid="{0C191A30-04C5-493F-992D-5EFE02573F2E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for host fam, 100% 500EUR</t>
      </text>
    </comment>
    <comment ref="B26" authorId="4" shapeId="0" xr:uid="{D6BBEE66-D9BB-4730-8654-1A4E684A54B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the entire operation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tc={517FACBE-9CC0-4ED9-8205-E5FE5294ADE8}</author>
  </authors>
  <commentList>
    <comment ref="B26" authorId="0" shapeId="0" xr:uid="{517FACBE-9CC0-4ED9-8205-E5FE5294ADE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the entire operation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<sst xmlns="http://schemas.openxmlformats.org/spreadsheetml/2006/main" count="407" uniqueCount="120">
  <si>
    <t>Example 2.2.1 - Plan of action for Rental Assistance</t>
  </si>
  <si>
    <t xml:space="preserve">Note: This is real example of a plan of action developed in Slovakia </t>
  </si>
  <si>
    <t>Task / Activity</t>
  </si>
  <si>
    <t xml:space="preserve"> Person in charge</t>
  </si>
  <si>
    <t>Approx. date of finalization</t>
  </si>
  <si>
    <t>W1</t>
  </si>
  <si>
    <t>W2</t>
  </si>
  <si>
    <t>W3</t>
  </si>
  <si>
    <t>W4</t>
  </si>
  <si>
    <t>W5</t>
  </si>
  <si>
    <t>Preparation</t>
  </si>
  <si>
    <t xml:space="preserve">Eligibility and selection </t>
  </si>
  <si>
    <t xml:space="preserve">Analyse rapid / detailed assessment information </t>
  </si>
  <si>
    <t xml:space="preserve">Define targeting strategy and eligibility criteria for the shelter programme (scoring matrix based on priority socio economic vulnerabilities) </t>
  </si>
  <si>
    <t>Develop shelter operational plan and budget (rationale, shelter assistance options and modalities, HR plan, timeframe, overall budget)</t>
  </si>
  <si>
    <t xml:space="preserve">Present shelter plan &amp; budget to NS  </t>
  </si>
  <si>
    <t xml:space="preserve">NS to launch nat staff recruitment (as per HR plan) </t>
  </si>
  <si>
    <t>Develop &amp; translate SOPs (forms and tools to use): registration, scoring, application, housing adequacy checklist, monitoring checklist</t>
  </si>
  <si>
    <r>
      <t xml:space="preserve">Establish IM system for registration, database and case management, </t>
    </r>
    <r>
      <rPr>
        <sz val="11"/>
        <color rgb="FFFF0000"/>
        <rFont val="Calibri"/>
        <family val="2"/>
        <scheme val="minor"/>
      </rPr>
      <t xml:space="preserve">payment </t>
    </r>
    <r>
      <rPr>
        <sz val="11"/>
        <color theme="1"/>
        <rFont val="Calibri"/>
        <family val="2"/>
        <scheme val="minor"/>
      </rPr>
      <t xml:space="preserve">and montioring (kobo + Espo CRM + </t>
    </r>
    <r>
      <rPr>
        <sz val="11"/>
        <color rgb="FFFF0000"/>
        <rFont val="Calibri"/>
        <family val="2"/>
        <scheme val="minor"/>
      </rPr>
      <t xml:space="preserve">RedRose) </t>
    </r>
  </si>
  <si>
    <t>Develop legal paperwork
-  Bipartite agreements SRC-landlord and SRC-tenant in both host family arrangement and rental assistance 
-  Standard rental contract between Landlord and Tenant (SRC not involved)</t>
  </si>
  <si>
    <t>Develop SRC staff/volunteers orientation package (session and simulation exercise)</t>
  </si>
  <si>
    <t xml:space="preserve">Implementation </t>
  </si>
  <si>
    <t xml:space="preserve">Pilot phase - one location - one branch - max 25 HHs selected </t>
  </si>
  <si>
    <t>Staff orientation and simulation sessions</t>
  </si>
  <si>
    <t>Registration at the Humanitarian Service Point (HSP)</t>
  </si>
  <si>
    <t xml:space="preserve">Beneficiary selection (analysis of scoring and vulnerabilities) </t>
  </si>
  <si>
    <t xml:space="preserve">Housing adequacy visits </t>
  </si>
  <si>
    <t>Enrollment at the HSP - application form, signature of contract / agreements, copie of documents etc.</t>
  </si>
  <si>
    <t xml:space="preserve">Payment </t>
  </si>
  <si>
    <t xml:space="preserve">Monitoring visit </t>
  </si>
  <si>
    <t xml:space="preserve">Request for payment </t>
  </si>
  <si>
    <t xml:space="preserve">Rollout phase - six branches - 975 HHs selected </t>
  </si>
  <si>
    <t xml:space="preserve">Request for payment (1st payment) </t>
  </si>
  <si>
    <t xml:space="preserve">Exit strategy </t>
  </si>
  <si>
    <t xml:space="preserve">Task </t>
  </si>
  <si>
    <t xml:space="preserve">Modality </t>
  </si>
  <si>
    <t>Target HHs</t>
  </si>
  <si>
    <t xml:space="preserve">HR needs </t>
  </si>
  <si>
    <t xml:space="preserve">Duration </t>
  </si>
  <si>
    <t xml:space="preserve">Pilot phase </t>
  </si>
  <si>
    <t xml:space="preserve">Registration </t>
  </si>
  <si>
    <t xml:space="preserve">House adequacy visits </t>
  </si>
  <si>
    <t xml:space="preserve">Monitoring </t>
  </si>
  <si>
    <t xml:space="preserve">Roll out </t>
  </si>
  <si>
    <t>Cat.</t>
  </si>
  <si>
    <t xml:space="preserve">Description </t>
  </si>
  <si>
    <t xml:space="preserve">Quantity </t>
  </si>
  <si>
    <t xml:space="preserve">Unit </t>
  </si>
  <si>
    <t xml:space="preserve">Unit Cost </t>
  </si>
  <si>
    <t>Times</t>
  </si>
  <si>
    <t>Unit</t>
  </si>
  <si>
    <t xml:space="preserve">Total Cost </t>
  </si>
  <si>
    <t xml:space="preserve">Comments </t>
  </si>
  <si>
    <t>Rental</t>
  </si>
  <si>
    <t>Conditional cash grant for rental assistance</t>
  </si>
  <si>
    <t xml:space="preserve">Household </t>
  </si>
  <si>
    <t>month</t>
  </si>
  <si>
    <t>450 - 600 - 700 EUR /mo
500 - 675 - 800 EUR /mo</t>
  </si>
  <si>
    <t>OANDA Rate</t>
  </si>
  <si>
    <t xml:space="preserve">EUR &gt; CHF </t>
  </si>
  <si>
    <t>One-off payment of security deposit for rental assistance</t>
  </si>
  <si>
    <t xml:space="preserve">in one tranche with first payment </t>
  </si>
  <si>
    <t xml:space="preserve">CHF &gt; EUR </t>
  </si>
  <si>
    <t xml:space="preserve">Extension of rental assistance for very vulnerable cases (3 months) </t>
  </si>
  <si>
    <t>Host</t>
  </si>
  <si>
    <t xml:space="preserve">Conditional cash grant for host family assistance - hosting TP holders </t>
  </si>
  <si>
    <t>Conditional cash grant for host family assistance - hosting non TP holders</t>
  </si>
  <si>
    <t xml:space="preserve">Extension of host family support for very vulnerable cases (25% of caseload = 125HHs) </t>
  </si>
  <si>
    <t xml:space="preserve">Top-ups </t>
  </si>
  <si>
    <t xml:space="preserve">Winterization grant </t>
  </si>
  <si>
    <t xml:space="preserve">In november </t>
  </si>
  <si>
    <t>Disability / adaptation top-up (15% of HHs)</t>
  </si>
  <si>
    <t xml:space="preserve">Upon housing adequacy visit </t>
  </si>
  <si>
    <t xml:space="preserve">Household items needs top-up </t>
  </si>
  <si>
    <t xml:space="preserve">Housing adequacy needs top-up </t>
  </si>
  <si>
    <t xml:space="preserve">Housing adequacy / HH items top up </t>
  </si>
  <si>
    <t xml:space="preserve">Contingent upon housing adequacy visit </t>
  </si>
  <si>
    <t xml:space="preserve">Fees </t>
  </si>
  <si>
    <t xml:space="preserve">RedRose fees </t>
  </si>
  <si>
    <t>Transaction</t>
  </si>
  <si>
    <t xml:space="preserve">Winter top up incl in the 3rd tranche, deposit and HH items top up incl in the 1st tranche </t>
  </si>
  <si>
    <t>RedRose exchange rate loss (CHF and Euro)</t>
  </si>
  <si>
    <t>SUB TOTAL</t>
  </si>
  <si>
    <t xml:space="preserve">EA budget </t>
  </si>
  <si>
    <t>OANDA rate 18/08/2022</t>
  </si>
  <si>
    <t>shelter + RR fees</t>
  </si>
  <si>
    <t xml:space="preserve">Activities </t>
  </si>
  <si>
    <t xml:space="preserve">Application /website for HH registration to offer host arrangements, HSP appointments, request housing etc. </t>
  </si>
  <si>
    <t>Lumpsum</t>
  </si>
  <si>
    <t xml:space="preserve">Programme orientation &amp; simulation in 6 branches (travels, accomm, materials) </t>
  </si>
  <si>
    <t xml:space="preserve">Volunteers monitoring and visits for 6 branches (transport, per diem, payments) </t>
  </si>
  <si>
    <t xml:space="preserve">NS dev &amp; learning </t>
  </si>
  <si>
    <t xml:space="preserve">Country-level lessons learned workshop </t>
  </si>
  <si>
    <t xml:space="preserve">Programme evaluation - Final / through consultancy </t>
  </si>
  <si>
    <t>Video case studies / case studies on hosting arrangements incl. Referral mechanisms, CEA and PGI mainstreaming</t>
  </si>
  <si>
    <t xml:space="preserve">STT training for 2 SRC staff (ops man and SI officer - HQ) </t>
  </si>
  <si>
    <t xml:space="preserve">NS staff training on CEA (online information sharing mechanisms) </t>
  </si>
  <si>
    <t xml:space="preserve">Translation of NS volunteer development package (WORK; stay safe and all core IFRC learning courses) this can include all shelter online courses </t>
  </si>
  <si>
    <t>Supplies and services?</t>
  </si>
  <si>
    <t xml:space="preserve">Translation services (technical guidelines, SOPs, orientation manual, training materials) </t>
  </si>
  <si>
    <t xml:space="preserve">Live translation in to Slovak (interpreters) </t>
  </si>
  <si>
    <t xml:space="preserve">Local rental of vhl for monitoring and fuel </t>
  </si>
  <si>
    <t>Training materials for all branches</t>
  </si>
  <si>
    <t>Laptops</t>
  </si>
  <si>
    <t xml:space="preserve">24 Mobiles - data plan for 12 months </t>
  </si>
  <si>
    <t xml:space="preserve">Staff costs </t>
  </si>
  <si>
    <t xml:space="preserve">Nat Inclusion coord (HQ)  </t>
  </si>
  <si>
    <t>people</t>
  </si>
  <si>
    <t xml:space="preserve">month </t>
  </si>
  <si>
    <t xml:space="preserve">Nat Inclusion officer  </t>
  </si>
  <si>
    <t xml:space="preserve">Liaison officers  </t>
  </si>
  <si>
    <t xml:space="preserve">HSP officer </t>
  </si>
  <si>
    <t xml:space="preserve">Conditional cash grant for rental assistance (Slovak HH) </t>
  </si>
  <si>
    <t>10% of 500 HHs</t>
  </si>
  <si>
    <t xml:space="preserve">One-off payment of security deposit for rental assistance (Slovak HH) </t>
  </si>
  <si>
    <t xml:space="preserve">25% of total rental caseload </t>
  </si>
  <si>
    <t xml:space="preserve">Extension of host family support for very vulnerable cases (25% of caseload) </t>
  </si>
  <si>
    <t xml:space="preserve">In november or february </t>
  </si>
  <si>
    <t xml:space="preserve">Disability / adaptation top-up </t>
  </si>
  <si>
    <t xml:space="preserve">DG HOME list of activities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</si>
</sst>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[$€-2]\ * #,##0_-;\-[$€-2]\ * #,##0_-;_-[$€-2]\ * &quot;-&quot;??_-;_-@_-"/>
    <numFmt numFmtId="167" formatCode="_-[$€-2]\ * #,##0.00_-;\-[$€-2]\ * #,##0.00_-;_-[$€-2]\ * &quot;-&quot;??_-;_-@_-"/>
    <numFmt numFmtId="168" formatCode="_-[$CHF]\ * #,##0_-;\-[$CHF]\ * #,##0_-;_-[$CHF]\ * &quot;-&quot;??_-;_-@_-"/>
    <numFmt numFmtId="169" formatCode="_-[$CHF]\ * #,##0.00_-;\-[$CHF]\ * #,##0.00_-;_-[$CHF]\ * &quot;-&quot;??_-;_-@_-"/>
    <numFmt numFmtId="170" formatCode="_-* #,##0_-;\-* #,##0_-;_-* &quot;-&quot;??_-;_-@_-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2"/>
      <color theme="0"/>
      <name val="Verdana"/>
      <family val="2"/>
    </font>
    <font>
      <sz val="11"/>
      <color theme="1" tint="0.249977111117893"/>
      <name val="Verdana"/>
      <family val="2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thin">
        <color theme="1" tint="0.499984740745262"/>
      </bottom>
      <diagonal/>
    </border>
    <border>
      <left/>
      <right style="medium">
        <color theme="3" tint="0.39997558519241921"/>
      </right>
      <top/>
      <bottom style="thin">
        <color theme="1" tint="0.499984740745262"/>
      </bottom>
      <diagonal/>
    </border>
    <border>
      <left style="medium">
        <color theme="3" tint="0.3999755851924192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3" tint="0.3999755851924192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3" tint="0.3999755851924192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  <border>
      <left/>
      <right style="medium">
        <color theme="3" tint="0.3999755851924192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2" fillId="3" borderId="0" xfId="0" applyFont="1" applyFill="1"/>
    <xf numFmtId="0" fontId="3" fillId="4" borderId="5" xfId="0" applyFont="1" applyFill="1" applyBorder="1" applyAlignment="1">
      <alignment vertical="top" wrapText="1"/>
    </xf>
    <xf numFmtId="0" fontId="2" fillId="3" borderId="9" xfId="0" applyFont="1" applyFill="1" applyBorder="1"/>
    <xf numFmtId="0" fontId="2" fillId="3" borderId="10" xfId="0" applyFont="1" applyFill="1" applyBorder="1"/>
    <xf numFmtId="0" fontId="3" fillId="4" borderId="11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4" borderId="9" xfId="0" applyFill="1" applyBorder="1"/>
    <xf numFmtId="0" fontId="0" fillId="4" borderId="0" xfId="0" applyFill="1"/>
    <xf numFmtId="0" fontId="0" fillId="0" borderId="16" xfId="0" applyBorder="1"/>
    <xf numFmtId="0" fontId="0" fillId="0" borderId="17" xfId="0" applyBorder="1"/>
    <xf numFmtId="0" fontId="2" fillId="3" borderId="0" xfId="0" applyFont="1" applyFill="1" applyAlignment="1">
      <alignment horizontal="center" vertical="center" wrapText="1"/>
    </xf>
    <xf numFmtId="0" fontId="0" fillId="0" borderId="18" xfId="0" applyBorder="1"/>
    <xf numFmtId="0" fontId="4" fillId="4" borderId="0" xfId="0" applyFont="1" applyFill="1" applyAlignment="1">
      <alignment horizontal="center" vertical="top" wrapText="1"/>
    </xf>
    <xf numFmtId="16" fontId="0" fillId="0" borderId="5" xfId="0" applyNumberFormat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0" fillId="0" borderId="5" xfId="0" applyBorder="1"/>
    <xf numFmtId="0" fontId="0" fillId="0" borderId="19" xfId="0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16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4" fillId="5" borderId="0" xfId="0" applyFont="1" applyFill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0" fillId="5" borderId="0" xfId="0" applyFill="1"/>
    <xf numFmtId="0" fontId="5" fillId="6" borderId="0" xfId="0" applyFont="1" applyFill="1" applyAlignment="1">
      <alignment horizontal="center" vertical="top" wrapText="1"/>
    </xf>
    <xf numFmtId="0" fontId="3" fillId="6" borderId="5" xfId="0" applyFont="1" applyFill="1" applyBorder="1" applyAlignment="1">
      <alignment vertical="top" wrapText="1"/>
    </xf>
    <xf numFmtId="0" fontId="3" fillId="6" borderId="12" xfId="0" applyFont="1" applyFill="1" applyBorder="1" applyAlignment="1">
      <alignment vertical="top" wrapText="1"/>
    </xf>
    <xf numFmtId="0" fontId="3" fillId="6" borderId="11" xfId="0" applyFont="1" applyFill="1" applyBorder="1" applyAlignment="1">
      <alignment vertical="top" wrapText="1"/>
    </xf>
    <xf numFmtId="0" fontId="0" fillId="6" borderId="9" xfId="0" applyFill="1" applyBorder="1"/>
    <xf numFmtId="0" fontId="0" fillId="6" borderId="0" xfId="0" applyFill="1"/>
    <xf numFmtId="0" fontId="4" fillId="6" borderId="22" xfId="0" applyFont="1" applyFill="1" applyBorder="1" applyAlignment="1">
      <alignment horizontal="center" vertical="top" wrapText="1"/>
    </xf>
    <xf numFmtId="0" fontId="4" fillId="6" borderId="21" xfId="0" applyFont="1" applyFill="1" applyBorder="1" applyAlignment="1">
      <alignment horizontal="center" vertical="top" wrapText="1"/>
    </xf>
    <xf numFmtId="0" fontId="7" fillId="6" borderId="0" xfId="0" applyFont="1" applyFill="1" applyAlignment="1">
      <alignment horizontal="left" vertical="top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20" xfId="0" applyFont="1" applyBorder="1" applyAlignment="1">
      <alignment horizontal="center" vertical="center"/>
    </xf>
    <xf numFmtId="0" fontId="0" fillId="7" borderId="18" xfId="0" applyFill="1" applyBorder="1"/>
    <xf numFmtId="0" fontId="0" fillId="7" borderId="14" xfId="0" applyFill="1" applyBorder="1"/>
    <xf numFmtId="0" fontId="0" fillId="7" borderId="1" xfId="0" applyFill="1" applyBorder="1"/>
    <xf numFmtId="0" fontId="6" fillId="6" borderId="20" xfId="0" applyFont="1" applyFill="1" applyBorder="1" applyAlignment="1">
      <alignment horizontal="center"/>
    </xf>
    <xf numFmtId="0" fontId="0" fillId="6" borderId="19" xfId="0" applyFill="1" applyBorder="1"/>
    <xf numFmtId="0" fontId="0" fillId="6" borderId="17" xfId="0" applyFill="1" applyBorder="1"/>
    <xf numFmtId="0" fontId="0" fillId="6" borderId="16" xfId="0" applyFill="1" applyBorder="1"/>
    <xf numFmtId="0" fontId="0" fillId="6" borderId="1" xfId="0" applyFill="1" applyBorder="1"/>
    <xf numFmtId="0" fontId="0" fillId="6" borderId="18" xfId="0" applyFill="1" applyBorder="1"/>
    <xf numFmtId="0" fontId="0" fillId="6" borderId="14" xfId="0" applyFill="1" applyBorder="1"/>
    <xf numFmtId="0" fontId="0" fillId="6" borderId="13" xfId="0" applyFill="1" applyBorder="1"/>
    <xf numFmtId="0" fontId="0" fillId="7" borderId="13" xfId="0" applyFill="1" applyBorder="1"/>
    <xf numFmtId="0" fontId="11" fillId="8" borderId="23" xfId="0" applyFont="1" applyFill="1" applyBorder="1" applyAlignment="1">
      <alignment vertical="top"/>
    </xf>
    <xf numFmtId="0" fontId="11" fillId="8" borderId="23" xfId="0" applyFont="1" applyFill="1" applyBorder="1" applyAlignment="1">
      <alignment horizontal="left" vertical="top" wrapText="1"/>
    </xf>
    <xf numFmtId="0" fontId="11" fillId="8" borderId="23" xfId="0" applyFont="1" applyFill="1" applyBorder="1" applyAlignment="1">
      <alignment horizontal="left" vertical="top"/>
    </xf>
    <xf numFmtId="0" fontId="0" fillId="0" borderId="22" xfId="0" applyBorder="1" applyAlignment="1">
      <alignment vertical="top"/>
    </xf>
    <xf numFmtId="0" fontId="0" fillId="0" borderId="2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vertical="top"/>
    </xf>
    <xf numFmtId="0" fontId="12" fillId="0" borderId="0" xfId="0" applyFont="1" applyAlignment="1">
      <alignment horizontal="left" vertical="center" wrapText="1" indent="1"/>
    </xf>
    <xf numFmtId="0" fontId="5" fillId="4" borderId="4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16" fontId="0" fillId="7" borderId="5" xfId="0" applyNumberFormat="1" applyFill="1" applyBorder="1" applyAlignment="1">
      <alignment horizontal="center" vertical="center"/>
    </xf>
    <xf numFmtId="16" fontId="0" fillId="7" borderId="19" xfId="0" applyNumberFormat="1" applyFill="1" applyBorder="1" applyAlignment="1">
      <alignment horizontal="center" vertical="center"/>
    </xf>
    <xf numFmtId="0" fontId="0" fillId="7" borderId="16" xfId="0" applyFill="1" applyBorder="1"/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0" borderId="24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5" fillId="4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11" fillId="7" borderId="25" xfId="0" applyFont="1" applyFill="1" applyBorder="1"/>
    <xf numFmtId="0" fontId="11" fillId="7" borderId="25" xfId="0" applyFont="1" applyFill="1" applyBorder="1" applyAlignment="1">
      <alignment horizontal="right"/>
    </xf>
    <xf numFmtId="166" fontId="11" fillId="7" borderId="25" xfId="0" applyNumberFormat="1" applyFont="1" applyFill="1" applyBorder="1" applyAlignment="1">
      <alignment horizontal="right"/>
    </xf>
    <xf numFmtId="0" fontId="0" fillId="0" borderId="26" xfId="0" applyBorder="1" applyAlignment="1">
      <alignment vertical="top" wrapText="1"/>
    </xf>
    <xf numFmtId="0" fontId="0" fillId="0" borderId="25" xfId="0" applyBorder="1" applyAlignment="1">
      <alignment horizontal="right" vertical="top"/>
    </xf>
    <xf numFmtId="167" fontId="0" fillId="0" borderId="25" xfId="0" applyNumberFormat="1" applyBorder="1" applyAlignment="1">
      <alignment horizontal="right" vertical="top"/>
    </xf>
    <xf numFmtId="166" fontId="0" fillId="0" borderId="25" xfId="0" applyNumberFormat="1" applyBorder="1" applyAlignment="1">
      <alignment horizontal="left" vertical="top" inden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vertical="top" wrapText="1"/>
    </xf>
    <xf numFmtId="0" fontId="0" fillId="0" borderId="25" xfId="0" applyBorder="1" applyAlignment="1">
      <alignment vertical="top"/>
    </xf>
    <xf numFmtId="0" fontId="0" fillId="0" borderId="25" xfId="0" applyBorder="1"/>
    <xf numFmtId="0" fontId="0" fillId="12" borderId="25" xfId="0" applyFill="1" applyBorder="1" applyAlignment="1">
      <alignment vertical="top"/>
    </xf>
    <xf numFmtId="0" fontId="0" fillId="12" borderId="25" xfId="0" applyFill="1" applyBorder="1" applyAlignment="1">
      <alignment horizontal="right" vertical="top"/>
    </xf>
    <xf numFmtId="167" fontId="0" fillId="12" borderId="25" xfId="0" applyNumberFormat="1" applyFill="1" applyBorder="1" applyAlignment="1">
      <alignment horizontal="right" vertical="top"/>
    </xf>
    <xf numFmtId="9" fontId="0" fillId="0" borderId="25" xfId="3" applyFont="1" applyBorder="1" applyAlignment="1">
      <alignment horizontal="right" vertical="top"/>
    </xf>
    <xf numFmtId="166" fontId="11" fillId="0" borderId="30" xfId="0" applyNumberFormat="1" applyFont="1" applyBorder="1" applyAlignment="1">
      <alignment horizontal="left" vertical="top" indent="1"/>
    </xf>
    <xf numFmtId="168" fontId="11" fillId="0" borderId="25" xfId="0" applyNumberFormat="1" applyFont="1" applyBorder="1"/>
    <xf numFmtId="0" fontId="0" fillId="0" borderId="0" xfId="0" applyAlignment="1">
      <alignment vertical="center"/>
    </xf>
    <xf numFmtId="166" fontId="8" fillId="0" borderId="0" xfId="1" applyNumberFormat="1" applyFont="1" applyAlignment="1">
      <alignment vertical="center"/>
    </xf>
    <xf numFmtId="168" fontId="8" fillId="0" borderId="0" xfId="1" applyNumberFormat="1" applyFont="1" applyAlignment="1">
      <alignment vertical="center"/>
    </xf>
    <xf numFmtId="169" fontId="0" fillId="0" borderId="25" xfId="2" applyNumberFormat="1" applyFont="1" applyFill="1" applyBorder="1" applyAlignment="1">
      <alignment vertical="top"/>
    </xf>
    <xf numFmtId="169" fontId="0" fillId="0" borderId="25" xfId="0" applyNumberFormat="1" applyBorder="1" applyAlignment="1">
      <alignment vertical="top"/>
    </xf>
    <xf numFmtId="0" fontId="12" fillId="0" borderId="25" xfId="0" applyFont="1" applyBorder="1" applyAlignment="1">
      <alignment vertical="top" wrapText="1"/>
    </xf>
    <xf numFmtId="169" fontId="12" fillId="0" borderId="25" xfId="2" applyNumberFormat="1" applyFont="1" applyFill="1" applyBorder="1" applyAlignment="1">
      <alignment vertical="top"/>
    </xf>
    <xf numFmtId="169" fontId="0" fillId="0" borderId="25" xfId="0" applyNumberFormat="1" applyBorder="1"/>
    <xf numFmtId="0" fontId="0" fillId="0" borderId="0" xfId="0" applyAlignment="1">
      <alignment vertical="center" wrapText="1"/>
    </xf>
    <xf numFmtId="167" fontId="0" fillId="0" borderId="25" xfId="0" applyNumberFormat="1" applyBorder="1" applyAlignment="1">
      <alignment horizontal="left" vertical="top" indent="1"/>
    </xf>
    <xf numFmtId="166" fontId="11" fillId="0" borderId="33" xfId="0" applyNumberFormat="1" applyFont="1" applyBorder="1" applyAlignment="1">
      <alignment horizontal="left" vertical="top" indent="1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top" wrapText="1"/>
    </xf>
    <xf numFmtId="170" fontId="0" fillId="0" borderId="0" xfId="1" applyNumberFormat="1" applyFont="1"/>
    <xf numFmtId="1" fontId="0" fillId="0" borderId="25" xfId="0" applyNumberFormat="1" applyBorder="1" applyAlignment="1">
      <alignment horizontal="right" vertical="top"/>
    </xf>
    <xf numFmtId="0" fontId="0" fillId="0" borderId="25" xfId="0" applyBorder="1" applyAlignment="1">
      <alignment vertical="center"/>
    </xf>
    <xf numFmtId="1" fontId="0" fillId="0" borderId="25" xfId="0" applyNumberFormat="1" applyBorder="1" applyAlignment="1">
      <alignment vertical="top"/>
    </xf>
    <xf numFmtId="0" fontId="12" fillId="0" borderId="25" xfId="0" applyFont="1" applyBorder="1" applyAlignment="1">
      <alignment horizontal="right" vertical="top"/>
    </xf>
    <xf numFmtId="1" fontId="12" fillId="0" borderId="25" xfId="0" applyNumberFormat="1" applyFont="1" applyBorder="1" applyAlignment="1">
      <alignment horizontal="right" vertical="top"/>
    </xf>
    <xf numFmtId="0" fontId="0" fillId="14" borderId="1" xfId="0" applyFill="1" applyBorder="1"/>
    <xf numFmtId="0" fontId="0" fillId="14" borderId="18" xfId="0" applyFill="1" applyBorder="1"/>
    <xf numFmtId="0" fontId="0" fillId="14" borderId="13" xfId="0" applyFill="1" applyBorder="1"/>
    <xf numFmtId="0" fontId="0" fillId="14" borderId="14" xfId="0" applyFill="1" applyBorder="1"/>
    <xf numFmtId="0" fontId="5" fillId="4" borderId="4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11" fillId="0" borderId="25" xfId="0" applyFont="1" applyBorder="1" applyAlignment="1">
      <alignment horizontal="left" vertical="top" wrapText="1"/>
    </xf>
    <xf numFmtId="169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RShelterCo Slovakia" id="{14887681-90FB-4278-BCFB-5656608F5AA6}" userId="RRShelterCo Slovaki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2-08-08T15:09:16.37" personId="{14887681-90FB-4278-BCFB-5656608F5AA6}" id="{F7FB577B-4FD7-4E53-953E-8460B72563A8}">
    <text>now only for host (500HHs)</text>
  </threadedComment>
  <threadedComment ref="C9" dT="2022-08-08T15:04:26.20" personId="{14887681-90FB-4278-BCFB-5656608F5AA6}" id="{CB9BEBC6-24F7-4BDC-80DD-169BEC925E39}">
    <text>15% of HH selected</text>
  </threadedComment>
  <threadedComment ref="C10" dT="2022-08-08T14:56:06.90" personId="{14887681-90FB-4278-BCFB-5656608F5AA6}" id="{509B188B-AAED-4052-BB2C-9DF59DAED43E}">
    <text>now only for rental, 300EUR</text>
  </threadedComment>
  <threadedComment ref="C11" dT="2022-08-08T14:54:55.54" personId="{14887681-90FB-4278-BCFB-5656608F5AA6}" id="{851612A8-83FC-4D2C-96C7-E65F18D6295B}">
    <text>now for host fam, 100% 500EUR</text>
  </threadedComment>
  <threadedComment ref="B26" dT="2022-08-09T09:08:54.20" personId="{14887681-90FB-4278-BCFB-5656608F5AA6}" id="{AA143F18-7369-4E66-9F81-1E52EDD2928E}">
    <text>for the entire operation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8" dT="2022-08-08T15:09:16.37" personId="{14887681-90FB-4278-BCFB-5656608F5AA6}" id="{7FA071F8-E4D8-4AB7-A12F-19DD29577E7E}">
    <text>now only for host (500HHs)</text>
  </threadedComment>
  <threadedComment ref="C9" dT="2022-08-08T15:04:26.20" personId="{14887681-90FB-4278-BCFB-5656608F5AA6}" id="{D2F7EF69-A3ED-47C7-87DD-3F915094F430}">
    <text>15% of HH selected</text>
  </threadedComment>
  <threadedComment ref="C10" dT="2022-08-08T14:56:06.90" personId="{14887681-90FB-4278-BCFB-5656608F5AA6}" id="{0C47918C-44D1-49DC-9086-7919E1B09B94}">
    <text>now only for rental, 300EUR</text>
  </threadedComment>
  <threadedComment ref="C11" dT="2022-08-08T14:54:55.54" personId="{14887681-90FB-4278-BCFB-5656608F5AA6}" id="{0C191A30-04C5-493F-992D-5EFE02573F2E}">
    <text>now for host fam, 100% 500EUR</text>
  </threadedComment>
  <threadedComment ref="B26" dT="2022-08-09T09:08:54.20" personId="{14887681-90FB-4278-BCFB-5656608F5AA6}" id="{D6BBEE66-D9BB-4730-8654-1A4E684A54B3}">
    <text>for the entire operation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6" dT="2022-08-09T09:08:54.20" personId="{14887681-90FB-4278-BCFB-5656608F5AA6}" id="{517FACBE-9CC0-4ED9-8205-E5FE5294ADE8}">
    <text>for the entire operation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4"/>
  <sheetViews>
    <sheetView tabSelected="1" zoomScale="85" zoomScaleNormal="85" workbookViewId="0">
      <pane xSplit="1" ySplit="7" topLeftCell="AZ23" activePane="bottomRight" state="frozen"/>
      <selection pane="bottomRight" activeCell="BB2" sqref="BB2"/>
      <selection pane="bottomLeft" activeCell="A5" sqref="A5"/>
      <selection pane="topRight" activeCell="B1" sqref="B1"/>
    </sheetView>
  </sheetViews>
  <sheetFormatPr defaultColWidth="69.42578125" defaultRowHeight="14.45"/>
  <cols>
    <col min="1" max="1" width="76.42578125" style="3" customWidth="1"/>
    <col min="2" max="2" width="10.42578125" style="1" customWidth="1"/>
    <col min="3" max="3" width="12.42578125" style="1" customWidth="1"/>
    <col min="4" max="7" width="4.42578125" style="1" bestFit="1" customWidth="1"/>
    <col min="8" max="10" width="4" bestFit="1" customWidth="1"/>
    <col min="11" max="11" width="4" customWidth="1"/>
    <col min="12" max="14" width="4" bestFit="1" customWidth="1"/>
    <col min="15" max="15" width="4" customWidth="1"/>
    <col min="16" max="19" width="4" bestFit="1" customWidth="1"/>
    <col min="20" max="20" width="4" customWidth="1"/>
    <col min="21" max="23" width="4" bestFit="1" customWidth="1"/>
    <col min="24" max="24" width="4" customWidth="1"/>
    <col min="25" max="27" width="4" bestFit="1" customWidth="1"/>
    <col min="28" max="28" width="4" customWidth="1"/>
    <col min="29" max="32" width="4" bestFit="1" customWidth="1"/>
    <col min="33" max="33" width="4" customWidth="1"/>
    <col min="34" max="36" width="4" bestFit="1" customWidth="1"/>
    <col min="37" max="37" width="4" customWidth="1"/>
    <col min="38" max="40" width="4" bestFit="1" customWidth="1"/>
    <col min="41" max="41" width="4" customWidth="1"/>
    <col min="42" max="45" width="4" bestFit="1" customWidth="1"/>
    <col min="46" max="46" width="4" customWidth="1"/>
    <col min="47" max="49" width="4.42578125" bestFit="1" customWidth="1"/>
    <col min="50" max="50" width="4.42578125" customWidth="1"/>
    <col min="51" max="51" width="4.42578125" bestFit="1" customWidth="1"/>
    <col min="52" max="54" width="4" bestFit="1" customWidth="1"/>
    <col min="55" max="55" width="4" customWidth="1"/>
    <col min="56" max="58" width="4.42578125" bestFit="1" customWidth="1"/>
    <col min="59" max="59" width="4.42578125" customWidth="1"/>
    <col min="60" max="62" width="4" bestFit="1" customWidth="1"/>
    <col min="63" max="64" width="4" customWidth="1"/>
    <col min="65" max="67" width="4.42578125" bestFit="1" customWidth="1"/>
    <col min="68" max="68" width="4.42578125" customWidth="1"/>
  </cols>
  <sheetData>
    <row r="1" spans="1:68" ht="21">
      <c r="A1" s="165" t="s">
        <v>0</v>
      </c>
    </row>
    <row r="2" spans="1:68" ht="15">
      <c r="A2" s="164" t="s">
        <v>1</v>
      </c>
    </row>
    <row r="3" spans="1:68" ht="15"/>
    <row r="4" spans="1:68" ht="15.75" customHeight="1">
      <c r="A4" s="137" t="s">
        <v>2</v>
      </c>
      <c r="B4" s="135" t="s">
        <v>3</v>
      </c>
      <c r="C4" s="135" t="s">
        <v>4</v>
      </c>
      <c r="D4" s="130">
        <v>44743</v>
      </c>
      <c r="E4" s="133"/>
      <c r="F4" s="133"/>
      <c r="G4" s="134"/>
      <c r="H4" s="130">
        <v>44774</v>
      </c>
      <c r="I4" s="133"/>
      <c r="J4" s="133"/>
      <c r="K4" s="133"/>
      <c r="L4" s="130">
        <v>44805</v>
      </c>
      <c r="M4" s="133"/>
      <c r="N4" s="133"/>
      <c r="O4" s="133"/>
      <c r="P4" s="134"/>
      <c r="Q4" s="130">
        <v>44835</v>
      </c>
      <c r="R4" s="133"/>
      <c r="S4" s="133"/>
      <c r="T4" s="133"/>
      <c r="U4" s="130">
        <v>44866</v>
      </c>
      <c r="V4" s="131"/>
      <c r="W4" s="131"/>
      <c r="X4" s="132"/>
      <c r="Y4" s="130">
        <v>44896</v>
      </c>
      <c r="Z4" s="131"/>
      <c r="AA4" s="131"/>
      <c r="AB4" s="131"/>
      <c r="AC4" s="131"/>
      <c r="AD4" s="131">
        <v>44927</v>
      </c>
      <c r="AE4" s="131"/>
      <c r="AF4" s="131"/>
      <c r="AG4" s="131"/>
      <c r="AH4" s="131">
        <v>44958</v>
      </c>
      <c r="AI4" s="131"/>
      <c r="AJ4" s="131"/>
      <c r="AK4" s="132"/>
      <c r="AL4" s="130">
        <v>44986</v>
      </c>
      <c r="AM4" s="131"/>
      <c r="AN4" s="131"/>
      <c r="AO4" s="131"/>
      <c r="AP4" s="132"/>
      <c r="AQ4" s="130">
        <v>45017</v>
      </c>
      <c r="AR4" s="131"/>
      <c r="AS4" s="131"/>
      <c r="AT4" s="132"/>
      <c r="AU4" s="130">
        <v>45047</v>
      </c>
      <c r="AV4" s="131"/>
      <c r="AW4" s="131"/>
      <c r="AX4" s="131"/>
      <c r="AY4" s="132"/>
      <c r="AZ4" s="130">
        <v>45078</v>
      </c>
      <c r="BA4" s="131"/>
      <c r="BB4" s="131"/>
      <c r="BC4" s="132"/>
      <c r="BD4" s="130">
        <v>45108</v>
      </c>
      <c r="BE4" s="131"/>
      <c r="BF4" s="131"/>
      <c r="BG4" s="131"/>
      <c r="BH4" s="130">
        <v>45139</v>
      </c>
      <c r="BI4" s="131"/>
      <c r="BJ4" s="131"/>
      <c r="BK4" s="131"/>
      <c r="BL4" s="132"/>
      <c r="BM4" s="130">
        <v>45170</v>
      </c>
      <c r="BN4" s="131"/>
      <c r="BO4" s="131"/>
      <c r="BP4" s="131"/>
    </row>
    <row r="5" spans="1:68" s="2" customFormat="1" ht="15.6">
      <c r="A5" s="138"/>
      <c r="B5" s="136"/>
      <c r="C5" s="136"/>
      <c r="D5" s="25" t="s">
        <v>5</v>
      </c>
      <c r="E5" s="17" t="s">
        <v>6</v>
      </c>
      <c r="F5" s="17" t="s">
        <v>7</v>
      </c>
      <c r="G5" s="24" t="s">
        <v>8</v>
      </c>
      <c r="H5" s="5" t="s">
        <v>5</v>
      </c>
      <c r="I5" s="5" t="s">
        <v>6</v>
      </c>
      <c r="J5" s="5" t="s">
        <v>7</v>
      </c>
      <c r="K5" s="5" t="s">
        <v>8</v>
      </c>
      <c r="L5" s="7" t="s">
        <v>5</v>
      </c>
      <c r="M5" s="5" t="s">
        <v>6</v>
      </c>
      <c r="N5" s="5" t="s">
        <v>7</v>
      </c>
      <c r="O5" s="5" t="s">
        <v>8</v>
      </c>
      <c r="P5" s="5" t="s">
        <v>9</v>
      </c>
      <c r="Q5" s="7" t="s">
        <v>5</v>
      </c>
      <c r="R5" s="5" t="s">
        <v>6</v>
      </c>
      <c r="S5" s="5" t="s">
        <v>7</v>
      </c>
      <c r="T5" s="5" t="s">
        <v>8</v>
      </c>
      <c r="U5" s="7" t="s">
        <v>5</v>
      </c>
      <c r="V5" s="5" t="s">
        <v>6</v>
      </c>
      <c r="W5" s="5" t="s">
        <v>7</v>
      </c>
      <c r="X5" s="5" t="s">
        <v>8</v>
      </c>
      <c r="Y5" s="7" t="s">
        <v>5</v>
      </c>
      <c r="Z5" s="5" t="s">
        <v>6</v>
      </c>
      <c r="AA5" s="5" t="s">
        <v>7</v>
      </c>
      <c r="AB5" s="5" t="s">
        <v>8</v>
      </c>
      <c r="AC5" s="8" t="s">
        <v>9</v>
      </c>
      <c r="AD5" s="7" t="s">
        <v>5</v>
      </c>
      <c r="AE5" s="5" t="s">
        <v>6</v>
      </c>
      <c r="AF5" s="5" t="s">
        <v>7</v>
      </c>
      <c r="AG5" s="5" t="s">
        <v>8</v>
      </c>
      <c r="AH5" s="7" t="s">
        <v>5</v>
      </c>
      <c r="AI5" s="5" t="s">
        <v>6</v>
      </c>
      <c r="AJ5" s="5" t="s">
        <v>7</v>
      </c>
      <c r="AK5" s="5" t="s">
        <v>8</v>
      </c>
      <c r="AL5" s="7" t="s">
        <v>5</v>
      </c>
      <c r="AM5" s="5" t="s">
        <v>6</v>
      </c>
      <c r="AN5" s="5" t="s">
        <v>7</v>
      </c>
      <c r="AO5" s="5" t="s">
        <v>8</v>
      </c>
      <c r="AP5" s="8" t="s">
        <v>9</v>
      </c>
      <c r="AQ5" s="7" t="s">
        <v>5</v>
      </c>
      <c r="AR5" s="5" t="s">
        <v>6</v>
      </c>
      <c r="AS5" s="5" t="s">
        <v>7</v>
      </c>
      <c r="AT5" s="5" t="s">
        <v>8</v>
      </c>
      <c r="AU5" s="7" t="s">
        <v>5</v>
      </c>
      <c r="AV5" s="5" t="s">
        <v>6</v>
      </c>
      <c r="AW5" s="5" t="s">
        <v>7</v>
      </c>
      <c r="AX5" s="5" t="s">
        <v>8</v>
      </c>
      <c r="AY5" s="8" t="s">
        <v>9</v>
      </c>
      <c r="AZ5" s="7" t="s">
        <v>5</v>
      </c>
      <c r="BA5" s="5" t="s">
        <v>6</v>
      </c>
      <c r="BB5" s="5" t="s">
        <v>7</v>
      </c>
      <c r="BC5" s="5" t="s">
        <v>8</v>
      </c>
      <c r="BD5" s="7" t="s">
        <v>5</v>
      </c>
      <c r="BE5" s="5" t="s">
        <v>6</v>
      </c>
      <c r="BF5" s="5" t="s">
        <v>7</v>
      </c>
      <c r="BG5" s="5" t="s">
        <v>8</v>
      </c>
      <c r="BH5" s="7" t="s">
        <v>5</v>
      </c>
      <c r="BI5" s="5" t="s">
        <v>6</v>
      </c>
      <c r="BJ5" s="5" t="s">
        <v>7</v>
      </c>
      <c r="BK5" s="5" t="s">
        <v>8</v>
      </c>
      <c r="BL5" s="5" t="s">
        <v>9</v>
      </c>
      <c r="BM5" s="7" t="s">
        <v>5</v>
      </c>
      <c r="BN5" s="5" t="s">
        <v>6</v>
      </c>
      <c r="BO5" s="5" t="s">
        <v>7</v>
      </c>
      <c r="BP5" s="5" t="s">
        <v>8</v>
      </c>
    </row>
    <row r="6" spans="1:68" ht="15.6">
      <c r="A6" s="70" t="s">
        <v>10</v>
      </c>
      <c r="B6" s="83"/>
      <c r="C6" s="83"/>
      <c r="D6" s="26"/>
      <c r="E6" s="19"/>
      <c r="F6" s="19"/>
      <c r="G6" s="27"/>
      <c r="H6" s="6"/>
      <c r="I6" s="6"/>
      <c r="J6" s="6"/>
      <c r="K6" s="6"/>
      <c r="L6" s="9"/>
      <c r="M6" s="6"/>
      <c r="N6" s="6"/>
      <c r="O6" s="6"/>
      <c r="P6" s="10"/>
      <c r="Q6" s="9"/>
      <c r="R6" s="6"/>
      <c r="S6" s="6"/>
      <c r="T6" s="6"/>
      <c r="U6" s="13"/>
      <c r="V6" s="14"/>
      <c r="W6" s="14"/>
      <c r="X6" s="14"/>
      <c r="Y6" s="9"/>
      <c r="Z6" s="6"/>
      <c r="AA6" s="6"/>
      <c r="AB6" s="6"/>
      <c r="AC6" s="10"/>
      <c r="AD6" s="9"/>
      <c r="AE6" s="6"/>
      <c r="AF6" s="6"/>
      <c r="AG6" s="6"/>
      <c r="AH6" s="13"/>
      <c r="AI6" s="14"/>
      <c r="AJ6" s="14"/>
      <c r="AK6" s="14"/>
      <c r="AL6" s="9"/>
      <c r="AM6" s="6"/>
      <c r="AN6" s="6"/>
      <c r="AO6" s="6"/>
      <c r="AP6" s="10"/>
      <c r="AQ6" s="9"/>
      <c r="AR6" s="6"/>
      <c r="AS6" s="6"/>
      <c r="AT6" s="6"/>
      <c r="AU6" s="9"/>
      <c r="AV6" s="6"/>
      <c r="AW6" s="6"/>
      <c r="AX6" s="6"/>
      <c r="AY6" s="10"/>
      <c r="AZ6" s="9"/>
      <c r="BA6" s="6"/>
      <c r="BB6" s="6"/>
      <c r="BC6" s="6"/>
      <c r="BD6" s="9"/>
      <c r="BE6" s="6"/>
      <c r="BF6" s="6"/>
      <c r="BG6" s="6"/>
      <c r="BH6" s="9"/>
      <c r="BI6" s="6"/>
      <c r="BJ6" s="6"/>
      <c r="BK6" s="6"/>
      <c r="BL6" s="6"/>
      <c r="BM6" s="9"/>
      <c r="BN6" s="6"/>
      <c r="BO6" s="6"/>
      <c r="BP6" s="6"/>
    </row>
    <row r="7" spans="1:68" ht="15.6" hidden="1">
      <c r="A7" s="43" t="s">
        <v>11</v>
      </c>
      <c r="B7" s="35"/>
      <c r="C7" s="35"/>
      <c r="D7" s="41"/>
      <c r="E7" s="41"/>
      <c r="F7" s="41"/>
      <c r="G7" s="42"/>
      <c r="H7" s="36"/>
      <c r="I7" s="36"/>
      <c r="J7" s="36"/>
      <c r="K7" s="36"/>
      <c r="L7" s="38"/>
      <c r="M7" s="36"/>
      <c r="N7" s="36"/>
      <c r="O7" s="36"/>
      <c r="P7" s="37"/>
      <c r="Q7" s="38"/>
      <c r="R7" s="36"/>
      <c r="S7" s="36"/>
      <c r="T7" s="36"/>
      <c r="U7" s="39"/>
      <c r="V7" s="40"/>
      <c r="W7" s="40"/>
      <c r="X7" s="40"/>
      <c r="Y7" s="38"/>
      <c r="Z7" s="36"/>
      <c r="AA7" s="36"/>
      <c r="AB7" s="36"/>
      <c r="AC7" s="37"/>
      <c r="AD7" s="38"/>
      <c r="AE7" s="36"/>
      <c r="AF7" s="36"/>
      <c r="AG7" s="36"/>
      <c r="AH7" s="39"/>
      <c r="AI7" s="40"/>
      <c r="AJ7" s="40"/>
      <c r="AK7" s="40"/>
      <c r="AL7" s="38"/>
      <c r="AM7" s="36"/>
      <c r="AN7" s="36"/>
      <c r="AO7" s="36"/>
      <c r="AP7" s="37"/>
      <c r="AQ7" s="38"/>
      <c r="AR7" s="36"/>
      <c r="AS7" s="36"/>
      <c r="AT7" s="36"/>
      <c r="AU7" s="38"/>
      <c r="AV7" s="36"/>
      <c r="AW7" s="36"/>
      <c r="AX7" s="36"/>
      <c r="AY7" s="37"/>
      <c r="AZ7" s="38"/>
      <c r="BA7" s="36"/>
      <c r="BB7" s="36"/>
      <c r="BC7" s="36"/>
      <c r="BD7" s="38"/>
      <c r="BE7" s="36"/>
      <c r="BF7" s="36"/>
      <c r="BG7" s="36"/>
      <c r="BH7" s="38"/>
      <c r="BI7" s="36"/>
      <c r="BJ7" s="36"/>
      <c r="BK7" s="36"/>
      <c r="BL7" s="36"/>
      <c r="BM7" s="38"/>
      <c r="BN7" s="36"/>
      <c r="BO7" s="36"/>
      <c r="BP7" s="36"/>
    </row>
    <row r="8" spans="1:68">
      <c r="A8" s="44" t="s">
        <v>12</v>
      </c>
      <c r="B8" s="46"/>
      <c r="C8" s="28"/>
      <c r="D8" s="72"/>
      <c r="E8" s="47"/>
      <c r="F8" s="18"/>
      <c r="G8" s="12"/>
      <c r="H8" s="15"/>
      <c r="I8" s="4"/>
      <c r="J8" s="4"/>
      <c r="K8" s="18"/>
      <c r="L8" s="11"/>
      <c r="M8" s="4"/>
      <c r="N8" s="4"/>
      <c r="O8" s="18"/>
      <c r="P8" s="12"/>
      <c r="Q8" s="11"/>
      <c r="R8" s="4"/>
      <c r="S8" s="4"/>
      <c r="T8" s="18"/>
      <c r="U8" s="11"/>
      <c r="V8" s="4"/>
      <c r="W8" s="4"/>
      <c r="X8" s="18"/>
      <c r="Y8" s="11"/>
      <c r="Z8" s="4"/>
      <c r="AA8" s="4"/>
      <c r="AB8" s="18"/>
      <c r="AC8" s="12"/>
      <c r="AD8" s="11"/>
      <c r="AE8" s="4"/>
      <c r="AF8" s="4"/>
      <c r="AG8" s="18"/>
      <c r="AH8" s="11"/>
      <c r="AI8" s="4"/>
      <c r="AJ8" s="4"/>
      <c r="AK8" s="18"/>
      <c r="AL8" s="11"/>
      <c r="AM8" s="4"/>
      <c r="AN8" s="4"/>
      <c r="AO8" s="18"/>
      <c r="AP8" s="12"/>
      <c r="AQ8" s="11"/>
      <c r="AR8" s="4"/>
      <c r="AS8" s="4"/>
      <c r="AT8" s="18"/>
      <c r="AU8" s="11"/>
      <c r="AV8" s="4"/>
      <c r="AW8" s="4"/>
      <c r="AX8" s="18"/>
      <c r="AY8" s="12"/>
      <c r="AZ8" s="11"/>
      <c r="BA8" s="4"/>
      <c r="BB8" s="4"/>
      <c r="BC8" s="18"/>
      <c r="BD8" s="11"/>
      <c r="BE8" s="4"/>
      <c r="BF8" s="4"/>
      <c r="BG8" s="18"/>
      <c r="BH8" s="11"/>
      <c r="BI8" s="4"/>
      <c r="BJ8" s="4"/>
      <c r="BK8" s="18"/>
      <c r="BL8" s="18"/>
      <c r="BM8" s="11"/>
      <c r="BN8" s="4"/>
      <c r="BO8" s="4"/>
      <c r="BP8" s="18"/>
    </row>
    <row r="9" spans="1:68" ht="29.1">
      <c r="A9" s="44" t="s">
        <v>13</v>
      </c>
      <c r="B9" s="46"/>
      <c r="C9" s="28"/>
      <c r="D9" s="20"/>
      <c r="E9" s="47"/>
      <c r="F9" s="47"/>
      <c r="G9" s="48"/>
      <c r="H9" s="15"/>
      <c r="I9" s="4"/>
      <c r="J9" s="4"/>
      <c r="K9" s="18"/>
      <c r="L9" s="11"/>
      <c r="M9" s="4"/>
      <c r="N9" s="4"/>
      <c r="O9" s="18"/>
      <c r="P9" s="12"/>
      <c r="Q9" s="11"/>
      <c r="R9" s="4"/>
      <c r="S9" s="4"/>
      <c r="T9" s="18"/>
      <c r="U9" s="11"/>
      <c r="V9" s="4"/>
      <c r="W9" s="4"/>
      <c r="X9" s="18"/>
      <c r="Y9" s="11"/>
      <c r="Z9" s="4"/>
      <c r="AA9" s="4"/>
      <c r="AB9" s="18"/>
      <c r="AC9" s="12"/>
      <c r="AD9" s="11"/>
      <c r="AE9" s="4"/>
      <c r="AF9" s="4"/>
      <c r="AG9" s="18"/>
      <c r="AH9" s="11"/>
      <c r="AI9" s="4"/>
      <c r="AJ9" s="4"/>
      <c r="AK9" s="18"/>
      <c r="AL9" s="11"/>
      <c r="AM9" s="4"/>
      <c r="AN9" s="4"/>
      <c r="AO9" s="18"/>
      <c r="AP9" s="12"/>
      <c r="AQ9" s="11"/>
      <c r="AR9" s="4"/>
      <c r="AS9" s="4"/>
      <c r="AT9" s="18"/>
      <c r="AU9" s="11"/>
      <c r="AV9" s="4"/>
      <c r="AW9" s="4"/>
      <c r="AX9" s="18"/>
      <c r="AY9" s="12"/>
      <c r="AZ9" s="11"/>
      <c r="BA9" s="4"/>
      <c r="BB9" s="4"/>
      <c r="BC9" s="18"/>
      <c r="BD9" s="11"/>
      <c r="BE9" s="4"/>
      <c r="BF9" s="4"/>
      <c r="BG9" s="18"/>
      <c r="BH9" s="11"/>
      <c r="BI9" s="4"/>
      <c r="BJ9" s="4"/>
      <c r="BK9" s="18"/>
      <c r="BL9" s="18"/>
      <c r="BM9" s="11"/>
      <c r="BN9" s="4"/>
      <c r="BO9" s="4"/>
      <c r="BP9" s="18"/>
    </row>
    <row r="10" spans="1:68" ht="29.1">
      <c r="A10" s="44" t="s">
        <v>14</v>
      </c>
      <c r="B10" s="46"/>
      <c r="C10" s="28"/>
      <c r="D10" s="20"/>
      <c r="E10" s="21"/>
      <c r="F10" s="47"/>
      <c r="G10" s="48"/>
      <c r="H10" s="74"/>
      <c r="I10" s="49"/>
      <c r="J10" s="4"/>
      <c r="K10" s="18"/>
      <c r="L10" s="11"/>
      <c r="M10" s="4"/>
      <c r="N10" s="4"/>
      <c r="O10" s="18"/>
      <c r="P10" s="12"/>
      <c r="Q10" s="11"/>
      <c r="R10" s="4"/>
      <c r="S10" s="4"/>
      <c r="T10" s="18"/>
      <c r="U10" s="11"/>
      <c r="V10" s="4"/>
      <c r="W10" s="4"/>
      <c r="X10" s="18"/>
      <c r="Y10" s="11"/>
      <c r="Z10" s="4"/>
      <c r="AA10" s="4"/>
      <c r="AB10" s="18"/>
      <c r="AC10" s="12"/>
      <c r="AD10" s="11"/>
      <c r="AE10" s="4"/>
      <c r="AF10" s="4"/>
      <c r="AG10" s="18"/>
      <c r="AH10" s="11"/>
      <c r="AI10" s="4"/>
      <c r="AJ10" s="4"/>
      <c r="AK10" s="18"/>
      <c r="AL10" s="11"/>
      <c r="AM10" s="4"/>
      <c r="AN10" s="4"/>
      <c r="AO10" s="18"/>
      <c r="AP10" s="12"/>
      <c r="AQ10" s="11"/>
      <c r="AR10" s="4"/>
      <c r="AS10" s="4"/>
      <c r="AT10" s="18"/>
      <c r="AU10" s="11"/>
      <c r="AV10" s="4"/>
      <c r="AW10" s="4"/>
      <c r="AX10" s="18"/>
      <c r="AY10" s="12"/>
      <c r="AZ10" s="11"/>
      <c r="BA10" s="4"/>
      <c r="BB10" s="4"/>
      <c r="BC10" s="18"/>
      <c r="BD10" s="11"/>
      <c r="BE10" s="4"/>
      <c r="BF10" s="4"/>
      <c r="BG10" s="18"/>
      <c r="BH10" s="11"/>
      <c r="BI10" s="4"/>
      <c r="BJ10" s="4"/>
      <c r="BK10" s="18"/>
      <c r="BL10" s="18"/>
      <c r="BM10" s="11"/>
      <c r="BN10" s="4"/>
      <c r="BO10" s="4"/>
      <c r="BP10" s="18"/>
    </row>
    <row r="11" spans="1:68">
      <c r="A11" s="69" t="s">
        <v>15</v>
      </c>
      <c r="B11" s="46"/>
      <c r="C11" s="28"/>
      <c r="D11" s="20"/>
      <c r="E11" s="73"/>
      <c r="F11" s="18"/>
      <c r="G11" s="48"/>
      <c r="H11" s="15"/>
      <c r="I11" s="4"/>
      <c r="J11" s="4"/>
      <c r="K11" s="18"/>
      <c r="L11" s="11"/>
      <c r="M11" s="4"/>
      <c r="N11" s="4"/>
      <c r="O11" s="18"/>
      <c r="P11" s="12"/>
      <c r="Q11" s="11"/>
      <c r="R11" s="4"/>
      <c r="S11" s="4"/>
      <c r="T11" s="18"/>
      <c r="U11" s="11"/>
      <c r="V11" s="4"/>
      <c r="W11" s="4"/>
      <c r="X11" s="18"/>
      <c r="Y11" s="11"/>
      <c r="Z11" s="4"/>
      <c r="AA11" s="4"/>
      <c r="AB11" s="18"/>
      <c r="AC11" s="12"/>
      <c r="AD11" s="11"/>
      <c r="AE11" s="4"/>
      <c r="AF11" s="4"/>
      <c r="AG11" s="18"/>
      <c r="AH11" s="11"/>
      <c r="AI11" s="4"/>
      <c r="AJ11" s="4"/>
      <c r="AK11" s="18"/>
      <c r="AL11" s="11"/>
      <c r="AM11" s="4"/>
      <c r="AN11" s="4"/>
      <c r="AO11" s="18"/>
      <c r="AP11" s="12"/>
      <c r="AQ11" s="11"/>
      <c r="AR11" s="4"/>
      <c r="AS11" s="4"/>
      <c r="AT11" s="18"/>
      <c r="AU11" s="11"/>
      <c r="AV11" s="4"/>
      <c r="AW11" s="4"/>
      <c r="AX11" s="18"/>
      <c r="AY11" s="12"/>
      <c r="AZ11" s="11"/>
      <c r="BA11" s="4"/>
      <c r="BB11" s="4"/>
      <c r="BC11" s="18"/>
      <c r="BD11" s="11"/>
      <c r="BE11" s="4"/>
      <c r="BF11" s="4"/>
      <c r="BG11" s="18"/>
      <c r="BH11" s="11"/>
      <c r="BI11" s="4"/>
      <c r="BJ11" s="4"/>
      <c r="BK11" s="18"/>
      <c r="BL11" s="18"/>
      <c r="BM11" s="11"/>
      <c r="BN11" s="4"/>
      <c r="BO11" s="4"/>
      <c r="BP11" s="18"/>
    </row>
    <row r="12" spans="1:68">
      <c r="A12" s="69" t="s">
        <v>16</v>
      </c>
      <c r="B12" s="46"/>
      <c r="C12" s="28"/>
      <c r="D12" s="20"/>
      <c r="E12" s="21"/>
      <c r="F12" s="18"/>
      <c r="G12" s="48"/>
      <c r="H12" s="74"/>
      <c r="I12" s="49"/>
      <c r="J12" s="49"/>
      <c r="K12" s="49"/>
      <c r="L12" s="11"/>
      <c r="M12" s="4"/>
      <c r="N12" s="4"/>
      <c r="O12" s="18"/>
      <c r="P12" s="12"/>
      <c r="Q12" s="11"/>
      <c r="R12" s="4"/>
      <c r="S12" s="4"/>
      <c r="T12" s="18"/>
      <c r="U12" s="11"/>
      <c r="V12" s="4"/>
      <c r="W12" s="4"/>
      <c r="X12" s="18"/>
      <c r="Y12" s="11"/>
      <c r="Z12" s="4"/>
      <c r="AA12" s="4"/>
      <c r="AB12" s="18"/>
      <c r="AC12" s="12"/>
      <c r="AD12" s="11"/>
      <c r="AE12" s="4"/>
      <c r="AF12" s="4"/>
      <c r="AG12" s="18"/>
      <c r="AH12" s="11"/>
      <c r="AI12" s="4"/>
      <c r="AJ12" s="4"/>
      <c r="AK12" s="18"/>
      <c r="AL12" s="11"/>
      <c r="AM12" s="4"/>
      <c r="AN12" s="4"/>
      <c r="AO12" s="18"/>
      <c r="AP12" s="12"/>
      <c r="AQ12" s="11"/>
      <c r="AR12" s="4"/>
      <c r="AS12" s="4"/>
      <c r="AT12" s="18"/>
      <c r="AU12" s="11"/>
      <c r="AV12" s="4"/>
      <c r="AW12" s="4"/>
      <c r="AX12" s="18"/>
      <c r="AY12" s="12"/>
      <c r="AZ12" s="11"/>
      <c r="BA12" s="4"/>
      <c r="BB12" s="4"/>
      <c r="BC12" s="18"/>
      <c r="BD12" s="11"/>
      <c r="BE12" s="4"/>
      <c r="BF12" s="4"/>
      <c r="BG12" s="18"/>
      <c r="BH12" s="11"/>
      <c r="BI12" s="4"/>
      <c r="BJ12" s="4"/>
      <c r="BK12" s="18"/>
      <c r="BL12" s="18"/>
      <c r="BM12" s="11"/>
      <c r="BN12" s="4"/>
      <c r="BO12" s="4"/>
      <c r="BP12" s="18"/>
    </row>
    <row r="13" spans="1:68" ht="29.1">
      <c r="A13" s="69" t="s">
        <v>17</v>
      </c>
      <c r="B13" s="46"/>
      <c r="C13" s="28"/>
      <c r="D13" s="20"/>
      <c r="E13" s="21"/>
      <c r="F13" s="18"/>
      <c r="G13" s="48"/>
      <c r="H13" s="74"/>
      <c r="I13" s="49"/>
      <c r="J13" s="49"/>
      <c r="K13" s="18"/>
      <c r="L13" s="11"/>
      <c r="M13" s="4"/>
      <c r="N13" s="4"/>
      <c r="O13" s="18"/>
      <c r="P13" s="12"/>
      <c r="Q13" s="11"/>
      <c r="R13" s="4"/>
      <c r="S13" s="4"/>
      <c r="T13" s="18"/>
      <c r="U13" s="11"/>
      <c r="V13" s="4"/>
      <c r="W13" s="4"/>
      <c r="X13" s="18"/>
      <c r="Y13" s="11"/>
      <c r="Z13" s="4"/>
      <c r="AA13" s="4"/>
      <c r="AB13" s="18"/>
      <c r="AC13" s="12"/>
      <c r="AD13" s="11"/>
      <c r="AE13" s="4"/>
      <c r="AF13" s="4"/>
      <c r="AG13" s="18"/>
      <c r="AH13" s="11"/>
      <c r="AI13" s="4"/>
      <c r="AJ13" s="4"/>
      <c r="AK13" s="18"/>
      <c r="AL13" s="11"/>
      <c r="AM13" s="4"/>
      <c r="AN13" s="4"/>
      <c r="AO13" s="18"/>
      <c r="AP13" s="12"/>
      <c r="AQ13" s="11"/>
      <c r="AR13" s="4"/>
      <c r="AS13" s="4"/>
      <c r="AT13" s="18"/>
      <c r="AU13" s="11"/>
      <c r="AV13" s="4"/>
      <c r="AW13" s="4"/>
      <c r="AX13" s="18"/>
      <c r="AY13" s="12"/>
      <c r="AZ13" s="11"/>
      <c r="BA13" s="4"/>
      <c r="BB13" s="4"/>
      <c r="BC13" s="18"/>
      <c r="BD13" s="11"/>
      <c r="BE13" s="4"/>
      <c r="BF13" s="4"/>
      <c r="BG13" s="18"/>
      <c r="BH13" s="11"/>
      <c r="BI13" s="4"/>
      <c r="BJ13" s="4"/>
      <c r="BK13" s="18"/>
      <c r="BL13" s="18"/>
      <c r="BM13" s="11"/>
      <c r="BN13" s="4"/>
      <c r="BO13" s="4"/>
      <c r="BP13" s="18"/>
    </row>
    <row r="14" spans="1:68" ht="29.1">
      <c r="A14" s="44" t="s">
        <v>18</v>
      </c>
      <c r="B14" s="46"/>
      <c r="C14" s="28"/>
      <c r="D14" s="20"/>
      <c r="E14" s="21"/>
      <c r="F14" s="18"/>
      <c r="G14" s="12"/>
      <c r="H14" s="15"/>
      <c r="I14" s="4"/>
      <c r="J14" s="49"/>
      <c r="K14" s="47"/>
      <c r="L14" s="58"/>
      <c r="M14" s="49"/>
      <c r="N14" s="49"/>
      <c r="O14" s="18"/>
      <c r="P14" s="12"/>
      <c r="Q14" s="11"/>
      <c r="R14" s="4"/>
      <c r="S14" s="4"/>
      <c r="T14" s="18"/>
      <c r="U14" s="11"/>
      <c r="V14" s="4"/>
      <c r="W14" s="4"/>
      <c r="X14" s="18"/>
      <c r="Y14" s="11"/>
      <c r="Z14" s="4"/>
      <c r="AA14" s="4"/>
      <c r="AB14" s="18"/>
      <c r="AC14" s="12"/>
      <c r="AD14" s="11"/>
      <c r="AE14" s="4"/>
      <c r="AF14" s="4"/>
      <c r="AG14" s="18"/>
      <c r="AH14" s="11"/>
      <c r="AI14" s="4"/>
      <c r="AJ14" s="4"/>
      <c r="AK14" s="18"/>
      <c r="AL14" s="11"/>
      <c r="AM14" s="4"/>
      <c r="AN14" s="4"/>
      <c r="AO14" s="18"/>
      <c r="AP14" s="12"/>
      <c r="AQ14" s="11"/>
      <c r="AR14" s="4"/>
      <c r="AS14" s="4"/>
      <c r="AT14" s="18"/>
      <c r="AU14" s="11"/>
      <c r="AV14" s="4"/>
      <c r="AW14" s="4"/>
      <c r="AX14" s="18"/>
      <c r="AY14" s="12"/>
      <c r="AZ14" s="11"/>
      <c r="BA14" s="4"/>
      <c r="BB14" s="4"/>
      <c r="BC14" s="18"/>
      <c r="BD14" s="11"/>
      <c r="BE14" s="4"/>
      <c r="BF14" s="4"/>
      <c r="BG14" s="18"/>
      <c r="BH14" s="11"/>
      <c r="BI14" s="4"/>
      <c r="BJ14" s="4"/>
      <c r="BK14" s="18"/>
      <c r="BL14" s="18"/>
      <c r="BM14" s="11"/>
      <c r="BN14" s="4"/>
      <c r="BO14" s="4"/>
      <c r="BP14" s="18"/>
    </row>
    <row r="15" spans="1:68" ht="57.95">
      <c r="A15" s="69" t="s">
        <v>19</v>
      </c>
      <c r="B15" s="46"/>
      <c r="C15" s="28"/>
      <c r="D15" s="20"/>
      <c r="E15" s="21"/>
      <c r="F15" s="18"/>
      <c r="G15" s="12"/>
      <c r="H15" s="15"/>
      <c r="I15" s="49"/>
      <c r="J15" s="49"/>
      <c r="K15" s="49"/>
      <c r="L15" s="58"/>
      <c r="M15" s="4"/>
      <c r="N15" s="4"/>
      <c r="O15" s="18"/>
      <c r="P15" s="12"/>
      <c r="Q15" s="11"/>
      <c r="R15" s="4"/>
      <c r="S15" s="4"/>
      <c r="T15" s="18"/>
      <c r="U15" s="11"/>
      <c r="V15" s="4"/>
      <c r="W15" s="4"/>
      <c r="X15" s="18"/>
      <c r="Y15" s="11"/>
      <c r="Z15" s="4"/>
      <c r="AA15" s="4"/>
      <c r="AB15" s="18"/>
      <c r="AC15" s="12"/>
      <c r="AD15" s="11"/>
      <c r="AE15" s="4"/>
      <c r="AF15" s="4"/>
      <c r="AG15" s="18"/>
      <c r="AH15" s="11"/>
      <c r="AI15" s="4"/>
      <c r="AJ15" s="4"/>
      <c r="AK15" s="18"/>
      <c r="AL15" s="11"/>
      <c r="AM15" s="4"/>
      <c r="AN15" s="4"/>
      <c r="AO15" s="18"/>
      <c r="AP15" s="12"/>
      <c r="AQ15" s="11"/>
      <c r="AR15" s="4"/>
      <c r="AS15" s="4"/>
      <c r="AT15" s="18"/>
      <c r="AU15" s="11"/>
      <c r="AV15" s="4"/>
      <c r="AW15" s="4"/>
      <c r="AX15" s="18"/>
      <c r="AY15" s="12"/>
      <c r="AZ15" s="11"/>
      <c r="BA15" s="4"/>
      <c r="BB15" s="4"/>
      <c r="BC15" s="18"/>
      <c r="BD15" s="11"/>
      <c r="BE15" s="4"/>
      <c r="BF15" s="4"/>
      <c r="BG15" s="18"/>
      <c r="BH15" s="11"/>
      <c r="BI15" s="4"/>
      <c r="BJ15" s="4"/>
      <c r="BK15" s="18"/>
      <c r="BL15" s="18"/>
      <c r="BM15" s="11"/>
      <c r="BN15" s="4"/>
      <c r="BO15" s="4"/>
      <c r="BP15" s="18"/>
    </row>
    <row r="16" spans="1:68">
      <c r="A16" s="44" t="s">
        <v>20</v>
      </c>
      <c r="B16" s="46"/>
      <c r="C16" s="28"/>
      <c r="D16" s="20"/>
      <c r="E16" s="21"/>
      <c r="F16" s="18"/>
      <c r="G16" s="12"/>
      <c r="H16" s="15"/>
      <c r="I16" s="15"/>
      <c r="J16" s="15"/>
      <c r="K16" s="15"/>
      <c r="L16" s="58"/>
      <c r="M16" s="4"/>
      <c r="N16" s="4"/>
      <c r="O16" s="18"/>
      <c r="P16" s="12"/>
      <c r="Q16" s="11"/>
      <c r="R16" s="4"/>
      <c r="S16" s="4"/>
      <c r="T16" s="18"/>
      <c r="U16" s="11"/>
      <c r="V16" s="4"/>
      <c r="W16" s="4"/>
      <c r="X16" s="18"/>
      <c r="Y16" s="11"/>
      <c r="Z16" s="4"/>
      <c r="AA16" s="4"/>
      <c r="AB16" s="18"/>
      <c r="AC16" s="12"/>
      <c r="AD16" s="11"/>
      <c r="AE16" s="4"/>
      <c r="AF16" s="4"/>
      <c r="AG16" s="18"/>
      <c r="AH16" s="11"/>
      <c r="AI16" s="4"/>
      <c r="AJ16" s="4"/>
      <c r="AK16" s="18"/>
      <c r="AL16" s="11"/>
      <c r="AM16" s="4"/>
      <c r="AN16" s="4"/>
      <c r="AO16" s="18"/>
      <c r="AP16" s="12"/>
      <c r="AQ16" s="11"/>
      <c r="AR16" s="4"/>
      <c r="AS16" s="4"/>
      <c r="AT16" s="18"/>
      <c r="AU16" s="11"/>
      <c r="AV16" s="4"/>
      <c r="AW16" s="4"/>
      <c r="AX16" s="18"/>
      <c r="AY16" s="12"/>
      <c r="AZ16" s="11"/>
      <c r="BA16" s="4"/>
      <c r="BB16" s="4"/>
      <c r="BC16" s="18"/>
      <c r="BD16" s="11"/>
      <c r="BE16" s="4"/>
      <c r="BF16" s="4"/>
      <c r="BG16" s="18"/>
      <c r="BH16" s="11"/>
      <c r="BI16" s="4"/>
      <c r="BJ16" s="4"/>
      <c r="BK16" s="18"/>
      <c r="BL16" s="18"/>
      <c r="BM16" s="11"/>
      <c r="BN16" s="4"/>
      <c r="BO16" s="4"/>
      <c r="BP16" s="18"/>
    </row>
    <row r="17" spans="1:68" ht="15.6">
      <c r="A17" s="71" t="s">
        <v>21</v>
      </c>
      <c r="B17" s="84"/>
      <c r="C17" s="84"/>
      <c r="D17" s="30"/>
      <c r="E17" s="30"/>
      <c r="F17" s="30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4"/>
      <c r="V17" s="34"/>
      <c r="W17" s="34"/>
      <c r="X17" s="34"/>
      <c r="Y17" s="32"/>
      <c r="Z17" s="32"/>
      <c r="AA17" s="32"/>
      <c r="AB17" s="32"/>
      <c r="AC17" s="32"/>
      <c r="AD17" s="32"/>
      <c r="AE17" s="32"/>
      <c r="AF17" s="32"/>
      <c r="AG17" s="32"/>
      <c r="AH17" s="34"/>
      <c r="AI17" s="34"/>
      <c r="AJ17" s="34"/>
      <c r="AK17" s="34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3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s="40" customFormat="1">
      <c r="A18" s="75" t="s">
        <v>22</v>
      </c>
      <c r="B18" s="50"/>
      <c r="C18" s="50"/>
      <c r="D18" s="53"/>
      <c r="E18" s="54"/>
      <c r="F18" s="54"/>
      <c r="G18" s="53"/>
      <c r="H18" s="53"/>
      <c r="I18" s="54"/>
      <c r="J18" s="54"/>
      <c r="K18" s="55"/>
      <c r="L18" s="57"/>
      <c r="M18" s="54"/>
      <c r="N18" s="54"/>
      <c r="O18" s="55"/>
      <c r="P18" s="56"/>
      <c r="Q18" s="57"/>
      <c r="R18" s="54"/>
      <c r="S18" s="54"/>
      <c r="T18" s="55"/>
      <c r="U18" s="57"/>
      <c r="V18" s="54"/>
      <c r="W18" s="54"/>
      <c r="X18" s="55"/>
      <c r="Y18" s="57"/>
      <c r="Z18" s="54"/>
      <c r="AA18" s="54"/>
      <c r="AB18" s="55"/>
      <c r="AC18" s="56"/>
      <c r="AD18" s="57"/>
      <c r="AE18" s="54"/>
      <c r="AF18" s="54"/>
      <c r="AG18" s="55"/>
      <c r="AH18" s="57"/>
      <c r="AI18" s="54"/>
      <c r="AJ18" s="54"/>
      <c r="AK18" s="55"/>
      <c r="AL18" s="57"/>
      <c r="AM18" s="54"/>
      <c r="AN18" s="54"/>
      <c r="AO18" s="55"/>
      <c r="AP18" s="56"/>
      <c r="AQ18" s="57"/>
      <c r="AR18" s="54"/>
      <c r="AS18" s="54"/>
      <c r="AT18" s="55"/>
      <c r="AU18" s="57"/>
      <c r="AV18" s="54"/>
      <c r="AW18" s="54"/>
      <c r="AX18" s="55"/>
      <c r="AY18" s="56"/>
      <c r="AZ18" s="57"/>
      <c r="BA18" s="54"/>
      <c r="BB18" s="54"/>
      <c r="BC18" s="55"/>
      <c r="BD18" s="57"/>
      <c r="BE18" s="54"/>
      <c r="BF18" s="54"/>
      <c r="BG18" s="55"/>
      <c r="BH18" s="57"/>
      <c r="BI18" s="54"/>
      <c r="BJ18" s="54"/>
      <c r="BK18" s="55"/>
      <c r="BL18" s="55"/>
      <c r="BM18" s="57"/>
      <c r="BN18" s="54"/>
      <c r="BO18" s="54"/>
      <c r="BP18" s="55"/>
    </row>
    <row r="19" spans="1:68">
      <c r="A19" s="76" t="s">
        <v>23</v>
      </c>
      <c r="B19" s="29"/>
      <c r="C19" s="29"/>
      <c r="D19" s="23"/>
      <c r="E19" s="22"/>
      <c r="F19" s="22"/>
      <c r="G19" s="16"/>
      <c r="H19" s="15"/>
      <c r="I19" s="4"/>
      <c r="J19" s="4"/>
      <c r="K19" s="4"/>
      <c r="L19" s="11"/>
      <c r="M19" s="49"/>
      <c r="N19" s="4"/>
      <c r="O19" s="18"/>
      <c r="P19" s="12"/>
      <c r="Q19" s="11"/>
      <c r="R19" s="4"/>
      <c r="S19" s="4"/>
      <c r="T19" s="18"/>
      <c r="U19" s="11"/>
      <c r="V19" s="4"/>
      <c r="W19" s="4"/>
      <c r="X19" s="18"/>
      <c r="Y19" s="11"/>
      <c r="Z19" s="4"/>
      <c r="AA19" s="4"/>
      <c r="AB19" s="18"/>
      <c r="AC19" s="12"/>
      <c r="AD19" s="11"/>
      <c r="AE19" s="4"/>
      <c r="AF19" s="4"/>
      <c r="AG19" s="18"/>
      <c r="AH19" s="11"/>
      <c r="AI19" s="4"/>
      <c r="AJ19" s="4"/>
      <c r="AK19" s="18"/>
      <c r="AL19" s="11"/>
      <c r="AM19" s="4"/>
      <c r="AN19" s="4"/>
      <c r="AO19" s="18"/>
      <c r="AP19" s="12"/>
      <c r="AQ19" s="11"/>
      <c r="AR19" s="4"/>
      <c r="AS19" s="4"/>
      <c r="AT19" s="18"/>
      <c r="AU19" s="11"/>
      <c r="AV19" s="4"/>
      <c r="AW19" s="4"/>
      <c r="AX19" s="18"/>
      <c r="AY19" s="12"/>
      <c r="AZ19" s="11"/>
      <c r="BA19" s="4"/>
      <c r="BB19" s="4"/>
      <c r="BC19" s="18"/>
      <c r="BD19" s="11"/>
      <c r="BE19" s="4"/>
      <c r="BF19" s="4"/>
      <c r="BG19" s="18"/>
      <c r="BH19" s="11"/>
      <c r="BI19" s="4"/>
      <c r="BJ19" s="4"/>
      <c r="BK19" s="18"/>
      <c r="BL19" s="18"/>
      <c r="BM19" s="11"/>
      <c r="BN19" s="4"/>
      <c r="BO19" s="4"/>
      <c r="BP19" s="18"/>
    </row>
    <row r="20" spans="1:68">
      <c r="A20" s="76" t="s">
        <v>24</v>
      </c>
      <c r="B20" s="29"/>
      <c r="C20" s="29"/>
      <c r="D20" s="23"/>
      <c r="E20" s="22"/>
      <c r="F20" s="22"/>
      <c r="G20" s="16"/>
      <c r="H20" s="11"/>
      <c r="I20" s="4"/>
      <c r="J20" s="4"/>
      <c r="K20" s="4"/>
      <c r="L20" s="11"/>
      <c r="M20" s="49"/>
      <c r="N20" s="4"/>
      <c r="O20" s="18"/>
      <c r="P20" s="12"/>
      <c r="Q20" s="126"/>
      <c r="R20" s="4"/>
      <c r="S20" s="4"/>
      <c r="T20" s="18"/>
      <c r="U20" s="11"/>
      <c r="V20" s="4"/>
      <c r="W20" s="4"/>
      <c r="X20" s="18"/>
      <c r="Y20" s="11"/>
      <c r="Z20" s="4"/>
      <c r="AA20" s="4"/>
      <c r="AB20" s="18"/>
      <c r="AC20" s="12"/>
      <c r="AD20" s="11"/>
      <c r="AE20" s="4"/>
      <c r="AF20" s="4"/>
      <c r="AG20" s="18"/>
      <c r="AH20" s="11"/>
      <c r="AI20" s="4"/>
      <c r="AJ20" s="4"/>
      <c r="AK20" s="18"/>
      <c r="AL20" s="11"/>
      <c r="AM20" s="4"/>
      <c r="AN20" s="4"/>
      <c r="AO20" s="18"/>
      <c r="AP20" s="12"/>
      <c r="AQ20" s="11"/>
      <c r="AR20" s="4"/>
      <c r="AS20" s="4"/>
      <c r="AT20" s="18"/>
      <c r="AU20" s="11"/>
      <c r="AV20" s="4"/>
      <c r="AW20" s="4"/>
      <c r="AX20" s="18"/>
      <c r="AY20" s="12"/>
      <c r="AZ20" s="11"/>
      <c r="BA20" s="4"/>
      <c r="BB20" s="4"/>
      <c r="BC20" s="18"/>
      <c r="BD20" s="11"/>
      <c r="BE20" s="4"/>
      <c r="BF20" s="4"/>
      <c r="BG20" s="18"/>
      <c r="BH20" s="11"/>
      <c r="BI20" s="4"/>
      <c r="BJ20" s="4"/>
      <c r="BK20" s="18"/>
      <c r="BL20" s="18"/>
      <c r="BM20" s="11"/>
      <c r="BN20" s="4"/>
      <c r="BO20" s="4"/>
      <c r="BP20" s="18"/>
    </row>
    <row r="21" spans="1:68">
      <c r="A21" s="76" t="s">
        <v>25</v>
      </c>
      <c r="B21" s="29"/>
      <c r="C21" s="29"/>
      <c r="D21" s="23"/>
      <c r="E21" s="22"/>
      <c r="F21" s="22"/>
      <c r="G21" s="16"/>
      <c r="H21" s="11"/>
      <c r="I21" s="4"/>
      <c r="J21" s="4"/>
      <c r="K21" s="4"/>
      <c r="L21" s="11"/>
      <c r="M21" s="4"/>
      <c r="N21" s="49"/>
      <c r="O21" s="18"/>
      <c r="P21" s="12"/>
      <c r="Q21" s="11"/>
      <c r="R21" s="124"/>
      <c r="S21" s="4"/>
      <c r="T21" s="18"/>
      <c r="U21" s="11"/>
      <c r="V21" s="4"/>
      <c r="W21" s="4"/>
      <c r="X21" s="18"/>
      <c r="Y21" s="11"/>
      <c r="Z21" s="4"/>
      <c r="AA21" s="4"/>
      <c r="AB21" s="18"/>
      <c r="AC21" s="12"/>
      <c r="AD21" s="11"/>
      <c r="AE21" s="4"/>
      <c r="AF21" s="4"/>
      <c r="AG21" s="18"/>
      <c r="AH21" s="11"/>
      <c r="AI21" s="4"/>
      <c r="AJ21" s="4"/>
      <c r="AK21" s="18"/>
      <c r="AL21" s="11"/>
      <c r="AM21" s="4"/>
      <c r="AN21" s="4"/>
      <c r="AO21" s="18"/>
      <c r="AP21" s="12"/>
      <c r="AQ21" s="11"/>
      <c r="AR21" s="4"/>
      <c r="AS21" s="4"/>
      <c r="AT21" s="18"/>
      <c r="AU21" s="11"/>
      <c r="AV21" s="4"/>
      <c r="AW21" s="4"/>
      <c r="AX21" s="18"/>
      <c r="AY21" s="12"/>
      <c r="AZ21" s="11"/>
      <c r="BA21" s="4"/>
      <c r="BB21" s="4"/>
      <c r="BC21" s="18"/>
      <c r="BD21" s="11"/>
      <c r="BE21" s="4"/>
      <c r="BF21" s="4"/>
      <c r="BG21" s="18"/>
      <c r="BH21" s="11"/>
      <c r="BI21" s="4"/>
      <c r="BJ21" s="4"/>
      <c r="BK21" s="18"/>
      <c r="BL21" s="18"/>
      <c r="BM21" s="11"/>
      <c r="BN21" s="4"/>
      <c r="BO21" s="4"/>
      <c r="BP21" s="18"/>
    </row>
    <row r="22" spans="1:68">
      <c r="A22" s="76" t="s">
        <v>26</v>
      </c>
      <c r="B22" s="29"/>
      <c r="C22" s="29"/>
      <c r="D22" s="23"/>
      <c r="E22" s="22"/>
      <c r="F22" s="22"/>
      <c r="G22" s="16"/>
      <c r="H22" s="11"/>
      <c r="I22" s="4"/>
      <c r="J22" s="4"/>
      <c r="K22" s="4"/>
      <c r="L22" s="11"/>
      <c r="M22" s="4"/>
      <c r="N22" s="4"/>
      <c r="O22" s="47"/>
      <c r="P22" s="48"/>
      <c r="Q22" s="47"/>
      <c r="R22" s="48"/>
      <c r="S22" s="4"/>
      <c r="T22" s="18"/>
      <c r="U22" s="11"/>
      <c r="V22" s="4"/>
      <c r="W22" s="4"/>
      <c r="X22" s="18"/>
      <c r="Y22" s="11"/>
      <c r="Z22" s="4"/>
      <c r="AA22" s="4"/>
      <c r="AB22" s="18"/>
      <c r="AC22" s="12"/>
      <c r="AD22" s="11"/>
      <c r="AE22" s="4"/>
      <c r="AF22" s="4"/>
      <c r="AG22" s="18"/>
      <c r="AH22" s="11"/>
      <c r="AI22" s="4"/>
      <c r="AJ22" s="4"/>
      <c r="AK22" s="18"/>
      <c r="AL22" s="11"/>
      <c r="AM22" s="4"/>
      <c r="AN22" s="4"/>
      <c r="AO22" s="18"/>
      <c r="AP22" s="12"/>
      <c r="AQ22" s="11"/>
      <c r="AR22" s="4"/>
      <c r="AS22" s="4"/>
      <c r="AT22" s="18"/>
      <c r="AU22" s="11"/>
      <c r="AV22" s="4"/>
      <c r="AW22" s="4"/>
      <c r="AX22" s="18"/>
      <c r="AY22" s="12"/>
      <c r="AZ22" s="11"/>
      <c r="BA22" s="4"/>
      <c r="BB22" s="4"/>
      <c r="BC22" s="18"/>
      <c r="BD22" s="11"/>
      <c r="BE22" s="4"/>
      <c r="BF22" s="4"/>
      <c r="BG22" s="18"/>
      <c r="BH22" s="11"/>
      <c r="BI22" s="4"/>
      <c r="BJ22" s="4"/>
      <c r="BK22" s="18"/>
      <c r="BL22" s="18"/>
      <c r="BM22" s="11"/>
      <c r="BN22" s="4"/>
      <c r="BO22" s="4"/>
      <c r="BP22" s="18"/>
    </row>
    <row r="23" spans="1:68" ht="29.1">
      <c r="A23" s="76" t="s">
        <v>27</v>
      </c>
      <c r="B23" s="29"/>
      <c r="C23" s="29"/>
      <c r="D23" s="23"/>
      <c r="E23" s="22"/>
      <c r="F23" s="22"/>
      <c r="G23" s="16"/>
      <c r="H23" s="11"/>
      <c r="I23" s="4"/>
      <c r="J23" s="4"/>
      <c r="K23" s="4"/>
      <c r="L23" s="11"/>
      <c r="M23" s="4"/>
      <c r="N23" s="4"/>
      <c r="O23" s="18"/>
      <c r="P23" s="48"/>
      <c r="Q23" s="48"/>
      <c r="R23" s="48"/>
      <c r="S23" s="4"/>
      <c r="T23" s="18"/>
      <c r="U23" s="11"/>
      <c r="V23" s="4"/>
      <c r="W23" s="4"/>
      <c r="X23" s="18"/>
      <c r="Y23" s="11"/>
      <c r="Z23" s="4"/>
      <c r="AA23" s="4"/>
      <c r="AB23" s="18"/>
      <c r="AC23" s="12"/>
      <c r="AD23" s="11"/>
      <c r="AE23" s="4"/>
      <c r="AF23" s="4"/>
      <c r="AG23" s="18"/>
      <c r="AH23" s="11"/>
      <c r="AI23" s="4"/>
      <c r="AJ23" s="4"/>
      <c r="AK23" s="18"/>
      <c r="AL23" s="11"/>
      <c r="AM23" s="4"/>
      <c r="AN23" s="4"/>
      <c r="AO23" s="18"/>
      <c r="AP23" s="12"/>
      <c r="AQ23" s="11"/>
      <c r="AR23" s="4"/>
      <c r="AS23" s="4"/>
      <c r="AT23" s="18"/>
      <c r="AU23" s="11"/>
      <c r="AV23" s="4"/>
      <c r="AW23" s="4"/>
      <c r="AX23" s="18"/>
      <c r="AY23" s="12"/>
      <c r="AZ23" s="11"/>
      <c r="BA23" s="4"/>
      <c r="BB23" s="4"/>
      <c r="BC23" s="18"/>
      <c r="BD23" s="11"/>
      <c r="BE23" s="4"/>
      <c r="BF23" s="4"/>
      <c r="BG23" s="18"/>
      <c r="BH23" s="11"/>
      <c r="BI23" s="4"/>
      <c r="BJ23" s="4"/>
      <c r="BK23" s="18"/>
      <c r="BL23" s="18"/>
      <c r="BM23" s="11"/>
      <c r="BN23" s="4"/>
      <c r="BO23" s="4"/>
      <c r="BP23" s="18"/>
    </row>
    <row r="24" spans="1:68">
      <c r="A24" s="3" t="s">
        <v>28</v>
      </c>
      <c r="B24" s="29"/>
      <c r="C24" s="29"/>
      <c r="D24" s="23"/>
      <c r="E24" s="22"/>
      <c r="F24" s="22"/>
      <c r="G24" s="16"/>
      <c r="H24" s="11"/>
      <c r="I24" s="4"/>
      <c r="J24" s="4"/>
      <c r="K24" s="18"/>
      <c r="L24" s="11"/>
      <c r="M24" s="4"/>
      <c r="N24" s="4"/>
      <c r="O24" s="18"/>
      <c r="P24" s="12"/>
      <c r="Q24" s="58">
        <v>1.1000000000000001</v>
      </c>
      <c r="R24" s="4"/>
      <c r="S24" s="49">
        <v>2.1</v>
      </c>
      <c r="T24" s="18"/>
      <c r="U24" s="58">
        <v>1.2</v>
      </c>
      <c r="V24" s="4"/>
      <c r="W24" s="49">
        <v>2.2000000000000002</v>
      </c>
      <c r="X24" s="18"/>
      <c r="Y24" s="58">
        <v>1.3</v>
      </c>
      <c r="Z24" s="4"/>
      <c r="AA24" s="49">
        <v>2.2999999999999998</v>
      </c>
      <c r="AB24" s="18"/>
      <c r="AC24" s="12"/>
      <c r="AD24" s="58">
        <v>1.4</v>
      </c>
      <c r="AE24" s="4"/>
      <c r="AF24" s="49">
        <v>2.4</v>
      </c>
      <c r="AG24" s="18"/>
      <c r="AH24" s="58">
        <v>1.5</v>
      </c>
      <c r="AI24" s="4"/>
      <c r="AJ24" s="49">
        <v>2.5</v>
      </c>
      <c r="AK24" s="18"/>
      <c r="AL24" s="58">
        <v>1.6</v>
      </c>
      <c r="AM24" s="4"/>
      <c r="AN24" s="49">
        <v>2.6</v>
      </c>
      <c r="AO24" s="18"/>
      <c r="AP24" s="12"/>
      <c r="AQ24" s="11"/>
      <c r="AR24" s="4"/>
      <c r="AS24" s="4"/>
      <c r="AT24" s="18"/>
      <c r="AU24" s="11"/>
      <c r="AV24" s="4"/>
      <c r="AW24" s="4"/>
      <c r="AX24" s="18"/>
      <c r="AY24" s="12"/>
      <c r="AZ24" s="11"/>
      <c r="BA24" s="4"/>
      <c r="BB24" s="4"/>
      <c r="BC24" s="18"/>
      <c r="BD24" s="11"/>
      <c r="BE24" s="4"/>
      <c r="BF24" s="4"/>
      <c r="BG24" s="18"/>
      <c r="BH24" s="11"/>
      <c r="BI24" s="4"/>
      <c r="BJ24" s="4"/>
      <c r="BK24" s="18"/>
      <c r="BL24" s="18"/>
      <c r="BM24" s="11"/>
      <c r="BN24" s="4"/>
      <c r="BO24" s="4"/>
      <c r="BP24" s="18"/>
    </row>
    <row r="25" spans="1:68">
      <c r="A25" s="3" t="s">
        <v>29</v>
      </c>
      <c r="B25" s="29"/>
      <c r="C25" s="29"/>
      <c r="D25" s="23"/>
      <c r="E25" s="22"/>
      <c r="F25" s="22"/>
      <c r="G25" s="16"/>
      <c r="H25" s="11"/>
      <c r="I25" s="4"/>
      <c r="J25" s="4"/>
      <c r="K25" s="18"/>
      <c r="L25" s="11"/>
      <c r="M25" s="4"/>
      <c r="N25" s="4"/>
      <c r="O25" s="18"/>
      <c r="P25" s="12"/>
      <c r="Q25" s="4"/>
      <c r="R25" s="49"/>
      <c r="S25" s="4"/>
      <c r="T25" s="47"/>
      <c r="U25" s="11"/>
      <c r="V25" s="49"/>
      <c r="W25" s="4"/>
      <c r="X25" s="47"/>
      <c r="Y25" s="11"/>
      <c r="Z25" s="49"/>
      <c r="AA25" s="4"/>
      <c r="AB25" s="18"/>
      <c r="AC25" s="48"/>
      <c r="AD25" s="11"/>
      <c r="AE25" s="49"/>
      <c r="AF25" s="4"/>
      <c r="AG25" s="47"/>
      <c r="AH25" s="11"/>
      <c r="AI25" s="49"/>
      <c r="AJ25" s="4"/>
      <c r="AK25" s="47"/>
      <c r="AL25" s="11"/>
      <c r="AM25" s="49"/>
      <c r="AN25" s="4"/>
      <c r="AO25" s="18"/>
      <c r="AP25" s="12"/>
      <c r="AQ25" s="11"/>
      <c r="AR25" s="4"/>
      <c r="AS25" s="4"/>
      <c r="AT25" s="18"/>
      <c r="AU25" s="11"/>
      <c r="AV25" s="4"/>
      <c r="AW25" s="4"/>
      <c r="AX25" s="18"/>
      <c r="AY25" s="12"/>
      <c r="AZ25" s="11"/>
      <c r="BA25" s="4"/>
      <c r="BB25" s="4"/>
      <c r="BC25" s="18"/>
      <c r="BD25" s="11"/>
      <c r="BE25" s="4"/>
      <c r="BF25" s="4"/>
      <c r="BG25" s="18"/>
      <c r="BH25" s="11"/>
      <c r="BI25" s="4"/>
      <c r="BJ25" s="4"/>
      <c r="BK25" s="18"/>
      <c r="BL25" s="18"/>
      <c r="BM25" s="11"/>
      <c r="BN25" s="4"/>
      <c r="BO25" s="4"/>
      <c r="BP25" s="18"/>
    </row>
    <row r="26" spans="1:68" hidden="1">
      <c r="A26" s="3" t="s">
        <v>30</v>
      </c>
      <c r="B26" s="29"/>
      <c r="C26" s="29"/>
      <c r="D26" s="23"/>
      <c r="E26" s="22"/>
      <c r="F26" s="22"/>
      <c r="G26" s="16"/>
      <c r="H26" s="11"/>
      <c r="I26" s="4"/>
      <c r="J26" s="4"/>
      <c r="K26" s="18"/>
      <c r="L26" s="11"/>
      <c r="M26" s="4"/>
      <c r="N26" s="4"/>
      <c r="O26" s="18"/>
      <c r="P26" s="12"/>
      <c r="Q26" s="4"/>
      <c r="R26" s="4"/>
      <c r="S26" s="4"/>
      <c r="T26" s="18"/>
      <c r="U26" s="11"/>
      <c r="V26" s="4"/>
      <c r="W26" s="4"/>
      <c r="X26" s="18"/>
      <c r="Y26" s="58"/>
      <c r="Z26" s="4"/>
      <c r="AA26" s="4"/>
      <c r="AB26" s="18"/>
      <c r="AC26" s="12"/>
      <c r="AD26" s="11"/>
      <c r="AE26" s="4"/>
      <c r="AF26" s="4"/>
      <c r="AG26" s="18"/>
      <c r="AH26" s="11"/>
      <c r="AI26" s="4"/>
      <c r="AJ26" s="4"/>
      <c r="AK26" s="18"/>
      <c r="AL26" s="11"/>
      <c r="AM26" s="4"/>
      <c r="AN26" s="4"/>
      <c r="AO26" s="18"/>
      <c r="AP26" s="12"/>
      <c r="AQ26" s="11"/>
      <c r="AR26" s="4"/>
      <c r="AS26" s="4"/>
      <c r="AT26" s="18"/>
      <c r="AU26" s="11"/>
      <c r="AV26" s="4"/>
      <c r="AW26" s="4"/>
      <c r="AX26" s="18"/>
      <c r="AY26" s="12"/>
      <c r="AZ26" s="11"/>
      <c r="BA26" s="4"/>
      <c r="BB26" s="4"/>
      <c r="BC26" s="18"/>
      <c r="BD26" s="11"/>
      <c r="BE26" s="4"/>
      <c r="BF26" s="4"/>
      <c r="BG26" s="18"/>
      <c r="BH26" s="11"/>
      <c r="BI26" s="4"/>
      <c r="BJ26" s="4"/>
      <c r="BK26" s="18"/>
      <c r="BL26" s="18"/>
      <c r="BM26" s="11"/>
      <c r="BN26" s="4"/>
      <c r="BO26" s="4"/>
      <c r="BP26" s="18"/>
    </row>
    <row r="27" spans="1:68" s="40" customFormat="1">
      <c r="A27" s="77" t="s">
        <v>31</v>
      </c>
      <c r="B27" s="50"/>
      <c r="C27" s="50"/>
      <c r="D27" s="51"/>
      <c r="E27" s="51"/>
      <c r="F27" s="51"/>
      <c r="G27" s="52"/>
      <c r="H27" s="53"/>
      <c r="I27" s="54"/>
      <c r="J27" s="54"/>
      <c r="K27" s="55"/>
      <c r="L27" s="57"/>
      <c r="M27" s="54"/>
      <c r="N27" s="54"/>
      <c r="O27" s="55"/>
      <c r="P27" s="56"/>
      <c r="Q27" s="57"/>
      <c r="R27" s="54"/>
      <c r="S27" s="54"/>
      <c r="T27" s="55"/>
      <c r="U27" s="57"/>
      <c r="V27" s="54"/>
      <c r="W27" s="54"/>
      <c r="X27" s="55"/>
      <c r="Y27" s="57"/>
      <c r="Z27" s="54"/>
      <c r="AA27" s="54"/>
      <c r="AB27" s="55"/>
      <c r="AC27" s="56"/>
      <c r="AD27" s="57"/>
      <c r="AE27" s="54"/>
      <c r="AF27" s="54"/>
      <c r="AG27" s="55"/>
      <c r="AH27" s="57"/>
      <c r="AI27" s="54"/>
      <c r="AJ27" s="54"/>
      <c r="AK27" s="55"/>
      <c r="AL27" s="57"/>
      <c r="AM27" s="54"/>
      <c r="AN27" s="54"/>
      <c r="AO27" s="55"/>
      <c r="AP27" s="56"/>
      <c r="AQ27" s="57"/>
      <c r="AR27" s="54"/>
      <c r="AS27" s="54"/>
      <c r="AT27" s="55"/>
      <c r="AU27" s="57"/>
      <c r="AV27" s="54"/>
      <c r="AW27" s="54"/>
      <c r="AX27" s="55"/>
      <c r="AY27" s="56"/>
      <c r="AZ27" s="57"/>
      <c r="BA27" s="54"/>
      <c r="BB27" s="54"/>
      <c r="BC27" s="55"/>
      <c r="BD27" s="57"/>
      <c r="BE27" s="54"/>
      <c r="BF27" s="54"/>
      <c r="BG27" s="55"/>
      <c r="BH27" s="57"/>
      <c r="BI27" s="54"/>
      <c r="BJ27" s="54"/>
      <c r="BK27" s="55"/>
      <c r="BL27" s="55"/>
      <c r="BM27" s="57"/>
      <c r="BN27" s="54"/>
      <c r="BO27" s="54"/>
      <c r="BP27" s="55"/>
    </row>
    <row r="28" spans="1:68">
      <c r="A28" s="76" t="s">
        <v>23</v>
      </c>
      <c r="B28" s="29"/>
      <c r="C28" s="29"/>
      <c r="D28" s="23"/>
      <c r="E28" s="22"/>
      <c r="F28" s="22"/>
      <c r="G28" s="16"/>
      <c r="H28" s="15"/>
      <c r="I28" s="4"/>
      <c r="J28" s="4"/>
      <c r="K28" s="18"/>
      <c r="L28" s="11"/>
      <c r="M28" s="4"/>
      <c r="N28" s="4"/>
      <c r="O28" s="18"/>
      <c r="P28" s="12"/>
      <c r="Q28" s="11"/>
      <c r="R28" s="124"/>
      <c r="S28" s="124"/>
      <c r="T28" s="124"/>
      <c r="U28" s="124"/>
      <c r="V28" s="124"/>
      <c r="W28" s="124"/>
      <c r="X28" s="18"/>
      <c r="Y28" s="11"/>
      <c r="Z28" s="4"/>
      <c r="AA28" s="4"/>
      <c r="AB28" s="18"/>
      <c r="AC28" s="12"/>
      <c r="AD28" s="11"/>
      <c r="AE28" s="4"/>
      <c r="AF28" s="4"/>
      <c r="AG28" s="18"/>
      <c r="AH28" s="11"/>
      <c r="AI28" s="4"/>
      <c r="AJ28" s="4"/>
      <c r="AK28" s="18"/>
      <c r="AL28" s="11"/>
      <c r="AM28" s="4"/>
      <c r="AN28" s="4"/>
      <c r="AO28" s="18"/>
      <c r="AP28" s="12"/>
      <c r="AQ28" s="11"/>
      <c r="AR28" s="4"/>
      <c r="AS28" s="4"/>
      <c r="AT28" s="18"/>
      <c r="AU28" s="11"/>
      <c r="AV28" s="4"/>
      <c r="AW28" s="4"/>
      <c r="AX28" s="18"/>
      <c r="AY28" s="12"/>
      <c r="AZ28" s="11"/>
      <c r="BA28" s="4"/>
      <c r="BB28" s="4"/>
      <c r="BC28" s="18"/>
      <c r="BD28" s="11"/>
      <c r="BE28" s="4"/>
      <c r="BF28" s="4"/>
      <c r="BG28" s="18"/>
      <c r="BH28" s="11"/>
      <c r="BI28" s="4"/>
      <c r="BJ28" s="4"/>
      <c r="BK28" s="18"/>
      <c r="BL28" s="18"/>
      <c r="BM28" s="11"/>
      <c r="BN28" s="4"/>
      <c r="BO28" s="4"/>
      <c r="BP28" s="18"/>
    </row>
    <row r="29" spans="1:68">
      <c r="A29" s="76" t="s">
        <v>24</v>
      </c>
      <c r="B29" s="29"/>
      <c r="C29" s="29"/>
      <c r="D29" s="23"/>
      <c r="E29" s="23"/>
      <c r="F29" s="23"/>
      <c r="G29" s="16"/>
      <c r="H29" s="15"/>
      <c r="I29" s="4"/>
      <c r="J29" s="4"/>
      <c r="K29" s="18"/>
      <c r="L29" s="11"/>
      <c r="M29" s="4"/>
      <c r="N29" s="4"/>
      <c r="O29" s="18"/>
      <c r="P29" s="12"/>
      <c r="Q29" s="11"/>
      <c r="R29" s="4"/>
      <c r="S29" s="124"/>
      <c r="T29" s="125"/>
      <c r="U29" s="126"/>
      <c r="V29" s="124"/>
      <c r="W29" s="125"/>
      <c r="X29" s="126"/>
      <c r="Y29" s="124"/>
      <c r="Z29" s="125"/>
      <c r="AA29" s="126"/>
      <c r="AB29" s="124"/>
      <c r="AC29" s="125"/>
      <c r="AD29" s="126"/>
      <c r="AE29" s="124"/>
      <c r="AF29" s="125"/>
      <c r="AG29" s="126"/>
      <c r="AH29" s="124"/>
      <c r="AI29" s="125"/>
      <c r="AJ29" s="4"/>
      <c r="AK29" s="18"/>
      <c r="AL29" s="11"/>
      <c r="AM29" s="4"/>
      <c r="AN29" s="4"/>
      <c r="AO29" s="18"/>
      <c r="AP29" s="12"/>
      <c r="AQ29" s="11"/>
      <c r="AR29" s="4"/>
      <c r="AS29" s="4"/>
      <c r="AT29" s="18"/>
      <c r="AU29" s="11"/>
      <c r="AV29" s="4"/>
      <c r="AW29" s="4"/>
      <c r="AX29" s="18"/>
      <c r="AY29" s="12"/>
      <c r="AZ29" s="11"/>
      <c r="BA29" s="4"/>
      <c r="BB29" s="4"/>
      <c r="BC29" s="18"/>
      <c r="BD29" s="11"/>
      <c r="BE29" s="4"/>
      <c r="BF29" s="4"/>
      <c r="BG29" s="18"/>
      <c r="BH29" s="11"/>
      <c r="BI29" s="4"/>
      <c r="BJ29" s="4"/>
      <c r="BK29" s="18"/>
      <c r="BL29" s="18"/>
      <c r="BM29" s="11"/>
      <c r="BN29" s="4"/>
      <c r="BO29" s="4"/>
      <c r="BP29" s="18"/>
    </row>
    <row r="30" spans="1:68">
      <c r="A30" s="76" t="s">
        <v>25</v>
      </c>
      <c r="B30" s="29"/>
      <c r="C30" s="29"/>
      <c r="D30" s="23"/>
      <c r="E30" s="23"/>
      <c r="F30" s="23"/>
      <c r="G30" s="16"/>
      <c r="H30" s="15"/>
      <c r="I30" s="4"/>
      <c r="J30" s="4"/>
      <c r="K30" s="18"/>
      <c r="L30" s="11"/>
      <c r="M30" s="4"/>
      <c r="N30" s="4"/>
      <c r="O30" s="18"/>
      <c r="P30" s="12"/>
      <c r="Q30" s="11"/>
      <c r="R30" s="4"/>
      <c r="S30" s="124"/>
      <c r="T30" s="125"/>
      <c r="U30" s="126"/>
      <c r="V30" s="124"/>
      <c r="W30" s="125"/>
      <c r="X30" s="126"/>
      <c r="Y30" s="124"/>
      <c r="Z30" s="125"/>
      <c r="AA30" s="126"/>
      <c r="AB30" s="124"/>
      <c r="AC30" s="125"/>
      <c r="AD30" s="126"/>
      <c r="AE30" s="124"/>
      <c r="AF30" s="125"/>
      <c r="AG30" s="126"/>
      <c r="AH30" s="124"/>
      <c r="AI30" s="125"/>
      <c r="AJ30" s="4"/>
      <c r="AK30" s="18"/>
      <c r="AL30" s="11"/>
      <c r="AM30" s="4"/>
      <c r="AN30" s="4"/>
      <c r="AO30" s="18"/>
      <c r="AP30" s="12"/>
      <c r="AQ30" s="11"/>
      <c r="AR30" s="4"/>
      <c r="AS30" s="4"/>
      <c r="AT30" s="18"/>
      <c r="AU30" s="11"/>
      <c r="AV30" s="4"/>
      <c r="AW30" s="4"/>
      <c r="AX30" s="18"/>
      <c r="AY30" s="12"/>
      <c r="AZ30" s="11"/>
      <c r="BA30" s="4"/>
      <c r="BB30" s="4"/>
      <c r="BC30" s="18"/>
      <c r="BD30" s="11"/>
      <c r="BE30" s="4"/>
      <c r="BF30" s="4"/>
      <c r="BG30" s="18"/>
      <c r="BH30" s="11"/>
      <c r="BI30" s="4"/>
      <c r="BJ30" s="4"/>
      <c r="BK30" s="18"/>
      <c r="BL30" s="18"/>
      <c r="BM30" s="11"/>
      <c r="BN30" s="4"/>
      <c r="BO30" s="4"/>
      <c r="BP30" s="18"/>
    </row>
    <row r="31" spans="1:68">
      <c r="A31" s="76" t="s">
        <v>26</v>
      </c>
      <c r="B31" s="29"/>
      <c r="C31" s="29"/>
      <c r="D31" s="23"/>
      <c r="E31" s="23"/>
      <c r="F31" s="23"/>
      <c r="G31" s="16"/>
      <c r="H31" s="15"/>
      <c r="I31" s="4"/>
      <c r="J31" s="4"/>
      <c r="K31" s="18"/>
      <c r="L31" s="11"/>
      <c r="M31" s="4"/>
      <c r="N31" s="4"/>
      <c r="O31" s="18"/>
      <c r="P31" s="12"/>
      <c r="Q31" s="11"/>
      <c r="R31" s="4"/>
      <c r="S31" s="4"/>
      <c r="T31" s="125"/>
      <c r="U31" s="126"/>
      <c r="V31" s="124"/>
      <c r="W31" s="125"/>
      <c r="X31" s="126"/>
      <c r="Y31" s="124"/>
      <c r="Z31" s="125"/>
      <c r="AA31" s="126"/>
      <c r="AB31" s="124"/>
      <c r="AC31" s="125"/>
      <c r="AD31" s="126"/>
      <c r="AE31" s="124"/>
      <c r="AF31" s="125"/>
      <c r="AG31" s="126"/>
      <c r="AH31" s="124"/>
      <c r="AI31" s="125"/>
      <c r="AJ31" s="4"/>
      <c r="AK31" s="18"/>
      <c r="AL31" s="11"/>
      <c r="AM31" s="4"/>
      <c r="AN31" s="4"/>
      <c r="AO31" s="18"/>
      <c r="AP31" s="12"/>
      <c r="AQ31" s="11"/>
      <c r="AR31" s="4"/>
      <c r="AS31" s="4"/>
      <c r="AT31" s="18"/>
      <c r="AU31" s="11"/>
      <c r="AV31" s="4"/>
      <c r="AW31" s="4"/>
      <c r="AX31" s="18"/>
      <c r="AY31" s="12"/>
      <c r="AZ31" s="11"/>
      <c r="BA31" s="4"/>
      <c r="BB31" s="4"/>
      <c r="BC31" s="18"/>
      <c r="BD31" s="11"/>
      <c r="BE31" s="4"/>
      <c r="BF31" s="4"/>
      <c r="BG31" s="18"/>
      <c r="BH31" s="11"/>
      <c r="BI31" s="4"/>
      <c r="BJ31" s="4"/>
      <c r="BK31" s="18"/>
      <c r="BL31" s="18"/>
      <c r="BM31" s="11"/>
      <c r="BN31" s="4"/>
      <c r="BO31" s="4"/>
      <c r="BP31" s="18"/>
    </row>
    <row r="32" spans="1:68" ht="29.1">
      <c r="A32" s="76" t="s">
        <v>27</v>
      </c>
      <c r="B32" s="29"/>
      <c r="C32" s="29"/>
      <c r="D32" s="23"/>
      <c r="E32" s="23"/>
      <c r="F32" s="23"/>
      <c r="G32" s="16"/>
      <c r="H32" s="15"/>
      <c r="I32" s="4"/>
      <c r="J32" s="4"/>
      <c r="K32" s="18"/>
      <c r="L32" s="11"/>
      <c r="M32" s="4"/>
      <c r="N32" s="4"/>
      <c r="O32" s="18"/>
      <c r="P32" s="12"/>
      <c r="Q32" s="11"/>
      <c r="R32" s="4"/>
      <c r="S32" s="4"/>
      <c r="T32" s="125"/>
      <c r="U32" s="126"/>
      <c r="V32" s="124"/>
      <c r="W32" s="125"/>
      <c r="X32" s="126"/>
      <c r="Y32" s="124"/>
      <c r="Z32" s="125"/>
      <c r="AA32" s="126"/>
      <c r="AB32" s="124"/>
      <c r="AC32" s="125"/>
      <c r="AD32" s="126"/>
      <c r="AE32" s="124"/>
      <c r="AF32" s="125"/>
      <c r="AG32" s="126"/>
      <c r="AH32" s="124"/>
      <c r="AI32" s="125"/>
      <c r="AJ32" s="4"/>
      <c r="AK32" s="18"/>
      <c r="AL32" s="11"/>
      <c r="AM32" s="4"/>
      <c r="AN32" s="4"/>
      <c r="AO32" s="18"/>
      <c r="AP32" s="12"/>
      <c r="AQ32" s="11"/>
      <c r="AR32" s="4"/>
      <c r="AS32" s="4"/>
      <c r="AT32" s="18"/>
      <c r="AU32" s="11"/>
      <c r="AV32" s="4"/>
      <c r="AW32" s="4"/>
      <c r="AX32" s="18"/>
      <c r="AY32" s="12"/>
      <c r="AZ32" s="11"/>
      <c r="BA32" s="4"/>
      <c r="BB32" s="4"/>
      <c r="BC32" s="18"/>
      <c r="BD32" s="11"/>
      <c r="BE32" s="4"/>
      <c r="BF32" s="4"/>
      <c r="BG32" s="18"/>
      <c r="BH32" s="11"/>
      <c r="BI32" s="4"/>
      <c r="BJ32" s="4"/>
      <c r="BK32" s="18"/>
      <c r="BL32" s="18"/>
      <c r="BM32" s="11"/>
      <c r="BN32" s="4"/>
      <c r="BO32" s="4"/>
      <c r="BP32" s="18"/>
    </row>
    <row r="33" spans="1:68">
      <c r="A33" s="3" t="s">
        <v>32</v>
      </c>
      <c r="B33" s="29"/>
      <c r="C33" s="29"/>
      <c r="D33" s="23"/>
      <c r="E33" s="23"/>
      <c r="F33" s="23"/>
      <c r="G33" s="16"/>
      <c r="H33" s="15"/>
      <c r="I33" s="4"/>
      <c r="J33" s="4"/>
      <c r="K33" s="18"/>
      <c r="L33" s="11"/>
      <c r="M33" s="4"/>
      <c r="N33" s="4"/>
      <c r="O33" s="18"/>
      <c r="P33" s="12"/>
      <c r="Q33" s="11"/>
      <c r="R33" s="4"/>
      <c r="S33" s="4"/>
      <c r="T33" s="18"/>
      <c r="U33" s="11"/>
      <c r="V33" s="4"/>
      <c r="W33" s="4"/>
      <c r="X33" s="18"/>
      <c r="Y33" s="11"/>
      <c r="Z33" s="4"/>
      <c r="AA33" s="4"/>
      <c r="AB33" s="18"/>
      <c r="AC33" s="12"/>
      <c r="AD33" s="11"/>
      <c r="AE33" s="4"/>
      <c r="AF33" s="4"/>
      <c r="AG33" s="18"/>
      <c r="AH33" s="11"/>
      <c r="AI33" s="4"/>
      <c r="AJ33" s="4"/>
      <c r="AK33" s="18"/>
      <c r="AL33" s="11"/>
      <c r="AM33" s="4"/>
      <c r="AN33" s="4"/>
      <c r="AO33" s="18"/>
      <c r="AP33" s="12"/>
      <c r="AQ33" s="11"/>
      <c r="AR33" s="4"/>
      <c r="AS33" s="4"/>
      <c r="AT33" s="18"/>
      <c r="AU33" s="11"/>
      <c r="AV33" s="4"/>
      <c r="AW33" s="4"/>
      <c r="AX33" s="18"/>
      <c r="AY33" s="12"/>
      <c r="AZ33" s="11"/>
      <c r="BA33" s="4"/>
      <c r="BB33" s="4"/>
      <c r="BC33" s="18"/>
      <c r="BD33" s="11"/>
      <c r="BE33" s="4"/>
      <c r="BF33" s="4"/>
      <c r="BG33" s="18"/>
      <c r="BH33" s="11"/>
      <c r="BI33" s="4"/>
      <c r="BJ33" s="4"/>
      <c r="BK33" s="18"/>
      <c r="BL33" s="18"/>
      <c r="BM33" s="11"/>
      <c r="BN33" s="4"/>
      <c r="BO33" s="4"/>
      <c r="BP33" s="18"/>
    </row>
    <row r="34" spans="1:68">
      <c r="A34" s="3" t="s">
        <v>28</v>
      </c>
      <c r="B34" s="29"/>
      <c r="C34" s="29"/>
      <c r="D34" s="23"/>
      <c r="E34" s="23"/>
      <c r="F34" s="23"/>
      <c r="G34" s="16"/>
      <c r="H34" s="15"/>
      <c r="I34" s="4"/>
      <c r="J34" s="4"/>
      <c r="K34" s="18"/>
      <c r="L34" s="11"/>
      <c r="M34" s="4"/>
      <c r="N34" s="4"/>
      <c r="O34" s="18"/>
      <c r="P34" s="12"/>
      <c r="Q34" s="11"/>
      <c r="R34" s="4"/>
      <c r="S34" s="4"/>
      <c r="T34" s="18"/>
      <c r="U34" s="58"/>
      <c r="V34" s="4"/>
      <c r="W34" s="49"/>
      <c r="X34" s="18"/>
      <c r="Y34" s="58"/>
      <c r="Z34" s="4"/>
      <c r="AA34" s="49"/>
      <c r="AB34" s="18"/>
      <c r="AC34" s="12"/>
      <c r="AD34" s="58"/>
      <c r="AE34" s="4"/>
      <c r="AF34" s="49"/>
      <c r="AG34" s="18"/>
      <c r="AH34" s="58"/>
      <c r="AI34" s="4"/>
      <c r="AJ34" s="49"/>
      <c r="AK34" s="18"/>
      <c r="AL34" s="58"/>
      <c r="AM34" s="4"/>
      <c r="AN34" s="124"/>
      <c r="AO34" s="18"/>
      <c r="AP34" s="127"/>
      <c r="AQ34" s="11"/>
      <c r="AR34" s="124"/>
      <c r="AS34" s="4"/>
      <c r="AT34" s="125"/>
      <c r="AU34" s="11"/>
      <c r="AV34" s="124"/>
      <c r="AW34" s="4"/>
      <c r="AX34" s="125"/>
      <c r="AY34" s="12"/>
      <c r="AZ34" s="126"/>
      <c r="BA34" s="4"/>
      <c r="BB34" s="124"/>
      <c r="BC34" s="18"/>
      <c r="BD34" s="126"/>
      <c r="BE34" s="4"/>
      <c r="BF34" s="124"/>
      <c r="BG34" s="18"/>
      <c r="BH34" s="126"/>
      <c r="BI34" s="4"/>
      <c r="BJ34" s="124"/>
      <c r="BK34" s="18"/>
      <c r="BL34" s="18"/>
      <c r="BM34" s="11"/>
      <c r="BN34" s="4"/>
      <c r="BO34" s="4"/>
      <c r="BP34" s="18"/>
    </row>
    <row r="35" spans="1:68" ht="14.1" customHeight="1">
      <c r="A35" s="3" t="s">
        <v>29</v>
      </c>
      <c r="B35" s="29"/>
      <c r="C35" s="29"/>
      <c r="D35" s="23"/>
      <c r="E35" s="23"/>
      <c r="F35" s="23"/>
      <c r="G35" s="16"/>
      <c r="H35" s="15"/>
      <c r="I35" s="4"/>
      <c r="J35" s="4"/>
      <c r="K35" s="18"/>
      <c r="L35" s="11"/>
      <c r="M35" s="4"/>
      <c r="N35" s="4"/>
      <c r="O35" s="18"/>
      <c r="P35" s="12"/>
      <c r="Q35" s="11"/>
      <c r="R35" s="4"/>
      <c r="S35" s="4"/>
      <c r="T35" s="18"/>
      <c r="U35" s="11"/>
      <c r="V35" s="49"/>
      <c r="W35" s="4"/>
      <c r="X35" s="47"/>
      <c r="Y35" s="11"/>
      <c r="Z35" s="49"/>
      <c r="AA35" s="4"/>
      <c r="AB35" s="18"/>
      <c r="AC35" s="48"/>
      <c r="AD35" s="11"/>
      <c r="AE35" s="49"/>
      <c r="AF35" s="4"/>
      <c r="AG35" s="47"/>
      <c r="AH35" s="11"/>
      <c r="AI35" s="49"/>
      <c r="AJ35" s="4"/>
      <c r="AK35" s="47"/>
      <c r="AL35" s="11"/>
      <c r="AM35" s="49"/>
      <c r="AN35" s="4"/>
      <c r="AO35" s="125"/>
      <c r="AP35" s="12"/>
      <c r="AQ35" s="126"/>
      <c r="AR35" s="4"/>
      <c r="AS35" s="124"/>
      <c r="AT35" s="18"/>
      <c r="AU35" s="126"/>
      <c r="AV35" s="4"/>
      <c r="AW35" s="124"/>
      <c r="AX35" s="18"/>
      <c r="AY35" s="127"/>
      <c r="AZ35" s="11"/>
      <c r="BA35" s="124"/>
      <c r="BB35" s="4"/>
      <c r="BC35" s="125"/>
      <c r="BD35" s="11"/>
      <c r="BE35" s="124"/>
      <c r="BF35" s="4"/>
      <c r="BG35" s="125"/>
      <c r="BH35" s="11"/>
      <c r="BI35" s="124"/>
      <c r="BJ35" s="4"/>
      <c r="BK35" s="18"/>
      <c r="BL35" s="18"/>
      <c r="BM35" s="11"/>
      <c r="BN35" s="4"/>
      <c r="BO35" s="4"/>
      <c r="BP35" s="18"/>
    </row>
    <row r="36" spans="1:68" ht="15.6">
      <c r="A36" s="128" t="s">
        <v>33</v>
      </c>
      <c r="B36" s="129"/>
      <c r="C36" s="129"/>
      <c r="D36" s="26"/>
      <c r="E36" s="19"/>
      <c r="F36" s="19"/>
      <c r="G36" s="27"/>
      <c r="H36" s="6"/>
      <c r="I36" s="6"/>
      <c r="J36" s="6"/>
      <c r="K36" s="6"/>
      <c r="L36" s="9"/>
      <c r="M36" s="6"/>
      <c r="N36" s="6"/>
      <c r="O36" s="6"/>
      <c r="P36" s="10"/>
      <c r="Q36" s="9"/>
      <c r="R36" s="6"/>
      <c r="S36" s="6"/>
      <c r="T36" s="6"/>
      <c r="U36" s="13"/>
      <c r="V36" s="14"/>
      <c r="W36" s="14"/>
      <c r="X36" s="14"/>
      <c r="Y36" s="9"/>
      <c r="Z36" s="6"/>
      <c r="AA36" s="6"/>
      <c r="AB36" s="6"/>
      <c r="AC36" s="10"/>
      <c r="AD36" s="9"/>
      <c r="AE36" s="6"/>
      <c r="AF36" s="6"/>
      <c r="AG36" s="6"/>
      <c r="AH36" s="13"/>
      <c r="AI36" s="14"/>
      <c r="AJ36" s="14"/>
      <c r="AK36" s="14"/>
      <c r="AL36" s="9"/>
      <c r="AM36" s="6"/>
      <c r="AN36" s="6"/>
      <c r="AO36" s="6"/>
      <c r="AP36" s="10"/>
      <c r="AQ36" s="9"/>
      <c r="AR36" s="6"/>
      <c r="AS36" s="6"/>
      <c r="AT36" s="6"/>
      <c r="AU36" s="9"/>
      <c r="AV36" s="6"/>
      <c r="AW36" s="6"/>
      <c r="AX36" s="6"/>
      <c r="AY36" s="10"/>
      <c r="AZ36" s="9"/>
      <c r="BA36" s="6"/>
      <c r="BB36" s="6"/>
      <c r="BC36" s="6"/>
      <c r="BD36" s="9"/>
      <c r="BE36" s="6"/>
      <c r="BF36" s="6"/>
      <c r="BG36" s="6"/>
      <c r="BH36" s="9"/>
      <c r="BI36" s="6"/>
      <c r="BJ36" s="6"/>
      <c r="BK36" s="6"/>
      <c r="BL36" s="6"/>
      <c r="BM36" s="9"/>
      <c r="BN36" s="6"/>
      <c r="BO36" s="6"/>
      <c r="BP36" s="6"/>
    </row>
    <row r="37" spans="1:68">
      <c r="A37" s="44"/>
      <c r="B37" s="29"/>
      <c r="C37" s="29"/>
      <c r="D37" s="23"/>
      <c r="E37" s="23"/>
      <c r="F37" s="23"/>
      <c r="G37" s="16"/>
      <c r="H37" s="15"/>
      <c r="I37" s="4"/>
      <c r="J37" s="4"/>
      <c r="K37" s="18"/>
      <c r="L37" s="11"/>
      <c r="M37" s="4"/>
      <c r="N37" s="4"/>
      <c r="O37" s="18"/>
      <c r="P37" s="12"/>
      <c r="Q37" s="11"/>
      <c r="R37" s="4"/>
      <c r="S37" s="4"/>
      <c r="T37" s="18"/>
      <c r="U37" s="11"/>
      <c r="V37" s="4"/>
      <c r="W37" s="4"/>
      <c r="X37" s="18"/>
      <c r="Y37" s="11"/>
      <c r="Z37" s="4"/>
      <c r="AA37" s="4"/>
      <c r="AB37" s="18"/>
      <c r="AC37" s="12"/>
      <c r="AD37" s="11"/>
      <c r="AE37" s="4"/>
      <c r="AF37" s="4"/>
      <c r="AG37" s="18"/>
      <c r="AH37" s="11"/>
      <c r="AI37" s="4"/>
      <c r="AJ37" s="4"/>
      <c r="AK37" s="18"/>
      <c r="AL37" s="11"/>
      <c r="AM37" s="4"/>
      <c r="AN37" s="4"/>
      <c r="AO37" s="18"/>
      <c r="AP37" s="12"/>
      <c r="AQ37" s="11"/>
      <c r="AR37" s="4"/>
      <c r="AS37" s="4"/>
      <c r="AT37" s="18"/>
      <c r="AU37" s="11"/>
      <c r="AV37" s="4"/>
      <c r="AW37" s="4"/>
      <c r="AX37" s="18"/>
      <c r="AY37" s="12"/>
      <c r="AZ37" s="11"/>
      <c r="BA37" s="4"/>
      <c r="BB37" s="4"/>
      <c r="BC37" s="18"/>
      <c r="BD37" s="11"/>
      <c r="BE37" s="4"/>
      <c r="BF37" s="4"/>
      <c r="BG37" s="18"/>
      <c r="BH37" s="11"/>
      <c r="BI37" s="4"/>
      <c r="BJ37" s="4"/>
      <c r="BK37" s="18"/>
      <c r="BL37" s="18"/>
      <c r="BM37" s="11"/>
      <c r="BN37" s="4"/>
      <c r="BO37" s="4"/>
      <c r="BP37" s="18"/>
    </row>
    <row r="38" spans="1:68">
      <c r="A38" s="44"/>
      <c r="B38" s="29"/>
      <c r="C38" s="29"/>
      <c r="D38" s="23"/>
      <c r="E38" s="23"/>
      <c r="F38" s="23"/>
      <c r="G38" s="16"/>
      <c r="H38" s="15"/>
      <c r="I38" s="4"/>
      <c r="J38" s="4"/>
      <c r="K38" s="18"/>
      <c r="L38" s="11"/>
      <c r="M38" s="4"/>
      <c r="N38" s="4"/>
      <c r="O38" s="18"/>
      <c r="P38" s="12"/>
      <c r="Q38" s="11"/>
      <c r="R38" s="4"/>
      <c r="S38" s="4"/>
      <c r="T38" s="18"/>
      <c r="U38" s="11"/>
      <c r="V38" s="4"/>
      <c r="W38" s="4"/>
      <c r="X38" s="18"/>
      <c r="Y38" s="11"/>
      <c r="Z38" s="4"/>
      <c r="AA38" s="4"/>
      <c r="AB38" s="18"/>
      <c r="AC38" s="12"/>
      <c r="AD38" s="11"/>
      <c r="AE38" s="4"/>
      <c r="AF38" s="4"/>
      <c r="AG38" s="18"/>
      <c r="AH38" s="11"/>
      <c r="AI38" s="4"/>
      <c r="AJ38" s="4"/>
      <c r="AK38" s="18"/>
      <c r="AL38" s="11"/>
      <c r="AM38" s="4"/>
      <c r="AN38" s="4"/>
      <c r="AO38" s="18"/>
      <c r="AP38" s="12"/>
      <c r="AQ38" s="11"/>
      <c r="AR38" s="4"/>
      <c r="AS38" s="4"/>
      <c r="AT38" s="18"/>
      <c r="AU38" s="11"/>
      <c r="AV38" s="4"/>
      <c r="AW38" s="4"/>
      <c r="AX38" s="18"/>
      <c r="AY38" s="12"/>
      <c r="AZ38" s="11"/>
      <c r="BA38" s="4"/>
      <c r="BB38" s="4"/>
      <c r="BC38" s="18"/>
      <c r="BD38" s="11"/>
      <c r="BE38" s="4"/>
      <c r="BF38" s="4"/>
      <c r="BG38" s="18"/>
      <c r="BH38" s="11"/>
      <c r="BI38" s="4"/>
      <c r="BJ38" s="4"/>
      <c r="BK38" s="18"/>
      <c r="BL38" s="18"/>
      <c r="BM38" s="11"/>
      <c r="BN38" s="4"/>
      <c r="BO38" s="4"/>
      <c r="BP38" s="18"/>
    </row>
    <row r="39" spans="1:68">
      <c r="A39" s="45"/>
      <c r="B39" s="29"/>
      <c r="C39" s="29"/>
      <c r="D39" s="23"/>
      <c r="E39" s="23"/>
      <c r="F39" s="23"/>
      <c r="G39" s="16"/>
      <c r="H39" s="15"/>
      <c r="I39" s="4"/>
      <c r="J39" s="4"/>
      <c r="K39" s="18"/>
      <c r="L39" s="11"/>
      <c r="M39" s="4"/>
      <c r="N39" s="4"/>
      <c r="O39" s="18"/>
      <c r="P39" s="12"/>
      <c r="Q39" s="11"/>
      <c r="R39" s="4"/>
      <c r="S39" s="4"/>
      <c r="T39" s="18"/>
      <c r="U39" s="11"/>
      <c r="V39" s="4"/>
      <c r="W39" s="4"/>
      <c r="X39" s="18"/>
      <c r="Y39" s="11"/>
      <c r="Z39" s="4"/>
      <c r="AA39" s="4"/>
      <c r="AB39" s="18"/>
      <c r="AC39" s="12"/>
      <c r="AD39" s="11"/>
      <c r="AE39" s="4"/>
      <c r="AF39" s="4"/>
      <c r="AG39" s="18"/>
      <c r="AH39" s="11"/>
      <c r="AI39" s="4"/>
      <c r="AJ39" s="4"/>
      <c r="AK39" s="18"/>
      <c r="AL39" s="11"/>
      <c r="AM39" s="4"/>
      <c r="AN39" s="4"/>
      <c r="AO39" s="18"/>
      <c r="AP39" s="12"/>
      <c r="AQ39" s="11"/>
      <c r="AR39" s="4"/>
      <c r="AS39" s="4"/>
      <c r="AT39" s="18"/>
      <c r="AU39" s="11"/>
      <c r="AV39" s="4"/>
      <c r="AW39" s="4"/>
      <c r="AX39" s="18"/>
      <c r="AY39" s="12"/>
      <c r="AZ39" s="11"/>
      <c r="BA39" s="4"/>
      <c r="BB39" s="4"/>
      <c r="BC39" s="18"/>
      <c r="BD39" s="11"/>
      <c r="BE39" s="4"/>
      <c r="BF39" s="4"/>
      <c r="BG39" s="18"/>
      <c r="BH39" s="11"/>
      <c r="BI39" s="4"/>
      <c r="BJ39" s="4"/>
      <c r="BK39" s="18"/>
      <c r="BL39" s="18"/>
      <c r="BM39" s="11"/>
      <c r="BN39" s="4"/>
      <c r="BO39" s="4"/>
      <c r="BP39" s="18"/>
    </row>
    <row r="40" spans="1:68">
      <c r="A40" s="45"/>
      <c r="B40" s="29"/>
      <c r="C40" s="29"/>
      <c r="D40" s="23"/>
      <c r="E40" s="23"/>
      <c r="F40" s="23"/>
      <c r="G40" s="16"/>
      <c r="H40" s="15"/>
      <c r="I40" s="4"/>
      <c r="J40" s="4"/>
      <c r="K40" s="18"/>
      <c r="L40" s="11"/>
      <c r="M40" s="4"/>
      <c r="N40" s="4"/>
      <c r="O40" s="18"/>
      <c r="P40" s="12"/>
      <c r="Q40" s="11"/>
      <c r="R40" s="4"/>
      <c r="S40" s="4"/>
      <c r="T40" s="18"/>
      <c r="U40" s="11"/>
      <c r="V40" s="4"/>
      <c r="W40" s="4"/>
      <c r="X40" s="18"/>
      <c r="Y40" s="11"/>
      <c r="Z40" s="4"/>
      <c r="AA40" s="4"/>
      <c r="AB40" s="18"/>
      <c r="AC40" s="12"/>
      <c r="AD40" s="11"/>
      <c r="AE40" s="4"/>
      <c r="AF40" s="4"/>
      <c r="AG40" s="18"/>
      <c r="AH40" s="11"/>
      <c r="AI40" s="4"/>
      <c r="AJ40" s="4"/>
      <c r="AK40" s="18"/>
      <c r="AL40" s="11"/>
      <c r="AM40" s="4"/>
      <c r="AN40" s="4"/>
      <c r="AO40" s="18"/>
      <c r="AP40" s="12"/>
      <c r="AQ40" s="11"/>
      <c r="AR40" s="4"/>
      <c r="AS40" s="4"/>
      <c r="AT40" s="18"/>
      <c r="AU40" s="11"/>
      <c r="AV40" s="4"/>
      <c r="AW40" s="4"/>
      <c r="AX40" s="18"/>
      <c r="AY40" s="12"/>
      <c r="AZ40" s="11"/>
      <c r="BA40" s="4"/>
      <c r="BB40" s="4"/>
      <c r="BC40" s="18"/>
      <c r="BD40" s="11"/>
      <c r="BE40" s="4"/>
      <c r="BF40" s="4"/>
      <c r="BG40" s="18"/>
      <c r="BH40" s="11"/>
      <c r="BI40" s="4"/>
      <c r="BJ40" s="4"/>
      <c r="BK40" s="18"/>
      <c r="BL40" s="18"/>
      <c r="BM40" s="11"/>
      <c r="BN40" s="4"/>
      <c r="BO40" s="4"/>
      <c r="BP40" s="18"/>
    </row>
    <row r="41" spans="1:68">
      <c r="A41" s="45"/>
      <c r="B41" s="29"/>
      <c r="C41" s="29"/>
      <c r="D41" s="23"/>
      <c r="E41" s="23"/>
      <c r="F41" s="23"/>
      <c r="G41" s="16"/>
      <c r="H41" s="15"/>
      <c r="I41" s="4"/>
      <c r="J41" s="4"/>
      <c r="K41" s="18"/>
      <c r="L41" s="11"/>
      <c r="M41" s="4"/>
      <c r="N41" s="4"/>
      <c r="O41" s="18"/>
      <c r="P41" s="12"/>
      <c r="Q41" s="11"/>
      <c r="R41" s="4"/>
      <c r="S41" s="4"/>
      <c r="T41" s="18"/>
      <c r="U41" s="11"/>
      <c r="V41" s="4"/>
      <c r="W41" s="4"/>
      <c r="X41" s="18"/>
      <c r="Y41" s="11"/>
      <c r="Z41" s="4"/>
      <c r="AA41" s="4"/>
      <c r="AB41" s="18"/>
      <c r="AC41" s="12"/>
      <c r="AD41" s="11"/>
      <c r="AE41" s="4"/>
      <c r="AF41" s="4"/>
      <c r="AG41" s="18"/>
      <c r="AH41" s="11"/>
      <c r="AI41" s="4"/>
      <c r="AJ41" s="4"/>
      <c r="AK41" s="18"/>
      <c r="AL41" s="11"/>
      <c r="AM41" s="4"/>
      <c r="AN41" s="4"/>
      <c r="AO41" s="18"/>
      <c r="AP41" s="12"/>
      <c r="AQ41" s="11"/>
      <c r="AR41" s="4"/>
      <c r="AS41" s="4"/>
      <c r="AT41" s="18"/>
      <c r="AU41" s="11"/>
      <c r="AV41" s="4"/>
      <c r="AW41" s="4"/>
      <c r="AX41" s="18"/>
      <c r="AY41" s="12"/>
      <c r="AZ41" s="11"/>
      <c r="BA41" s="4"/>
      <c r="BB41" s="4"/>
      <c r="BC41" s="18"/>
      <c r="BD41" s="11"/>
      <c r="BE41" s="4"/>
      <c r="BF41" s="4"/>
      <c r="BG41" s="18"/>
      <c r="BH41" s="11"/>
      <c r="BI41" s="4"/>
      <c r="BJ41" s="4"/>
      <c r="BK41" s="18"/>
      <c r="BL41" s="18"/>
      <c r="BM41" s="11"/>
      <c r="BN41" s="4"/>
      <c r="BO41" s="4"/>
      <c r="BP41" s="18"/>
    </row>
    <row r="42" spans="1:68">
      <c r="A42" s="45"/>
      <c r="B42" s="29"/>
      <c r="C42" s="29"/>
      <c r="D42" s="23"/>
      <c r="E42" s="23"/>
      <c r="F42" s="23"/>
      <c r="G42" s="16"/>
      <c r="H42" s="15"/>
      <c r="I42" s="4"/>
      <c r="J42" s="4"/>
      <c r="K42" s="18"/>
      <c r="L42" s="11"/>
      <c r="M42" s="4"/>
      <c r="N42" s="4"/>
      <c r="O42" s="18"/>
      <c r="P42" s="12"/>
      <c r="Q42" s="11"/>
      <c r="R42" s="4"/>
      <c r="S42" s="4"/>
      <c r="T42" s="18"/>
      <c r="U42" s="11"/>
      <c r="V42" s="4"/>
      <c r="W42" s="4"/>
      <c r="X42" s="18"/>
      <c r="Y42" s="11"/>
      <c r="Z42" s="4"/>
      <c r="AA42" s="4"/>
      <c r="AB42" s="18"/>
      <c r="AC42" s="12"/>
      <c r="AD42" s="11"/>
      <c r="AE42" s="4"/>
      <c r="AF42" s="4"/>
      <c r="AG42" s="18"/>
      <c r="AH42" s="11"/>
      <c r="AI42" s="4"/>
      <c r="AJ42" s="4"/>
      <c r="AK42" s="18"/>
      <c r="AL42" s="11"/>
      <c r="AM42" s="4"/>
      <c r="AN42" s="4"/>
      <c r="AO42" s="18"/>
      <c r="AP42" s="12"/>
      <c r="AQ42" s="11"/>
      <c r="AR42" s="4"/>
      <c r="AS42" s="4"/>
      <c r="AT42" s="18"/>
      <c r="AU42" s="11"/>
      <c r="AV42" s="4"/>
      <c r="AW42" s="4"/>
      <c r="AX42" s="18"/>
      <c r="AY42" s="12"/>
      <c r="AZ42" s="11"/>
      <c r="BA42" s="4"/>
      <c r="BB42" s="4"/>
      <c r="BC42" s="18"/>
      <c r="BD42" s="11"/>
      <c r="BE42" s="4"/>
      <c r="BF42" s="4"/>
      <c r="BG42" s="18"/>
      <c r="BH42" s="11"/>
      <c r="BI42" s="4"/>
      <c r="BJ42" s="4"/>
      <c r="BK42" s="18"/>
      <c r="BL42" s="18"/>
      <c r="BM42" s="11"/>
      <c r="BN42" s="4"/>
      <c r="BO42" s="4"/>
      <c r="BP42" s="18"/>
    </row>
    <row r="43" spans="1:68">
      <c r="U43" s="11"/>
      <c r="V43" s="4"/>
      <c r="W43" s="4"/>
      <c r="X43" s="18"/>
      <c r="Y43" s="11"/>
      <c r="Z43" s="4"/>
      <c r="AA43" s="4"/>
      <c r="AB43" s="18"/>
      <c r="AC43" s="12"/>
      <c r="AD43" s="11"/>
      <c r="AE43" s="4"/>
      <c r="AF43" s="4"/>
      <c r="AG43" s="18"/>
      <c r="AH43" s="11"/>
      <c r="AI43" s="4"/>
      <c r="AJ43" s="4"/>
      <c r="AK43" s="18"/>
      <c r="AL43" s="11"/>
      <c r="AM43" s="4"/>
      <c r="AN43" s="4"/>
      <c r="AO43" s="18"/>
      <c r="AP43" s="12"/>
      <c r="AQ43" s="11"/>
      <c r="AR43" s="4"/>
      <c r="AS43" s="4"/>
      <c r="AT43" s="18"/>
      <c r="AU43" s="11"/>
      <c r="AV43" s="4"/>
      <c r="AW43" s="4"/>
      <c r="AX43" s="18"/>
      <c r="AY43" s="12"/>
      <c r="AZ43" s="11"/>
      <c r="BA43" s="4"/>
      <c r="BB43" s="4"/>
      <c r="BC43" s="18"/>
      <c r="BD43" s="11"/>
      <c r="BE43" s="4"/>
      <c r="BF43" s="4"/>
      <c r="BG43" s="18"/>
      <c r="BH43" s="11"/>
      <c r="BI43" s="4"/>
      <c r="BJ43" s="4"/>
      <c r="BK43" s="18"/>
      <c r="BL43" s="18"/>
      <c r="BM43" s="11"/>
      <c r="BN43" s="4"/>
      <c r="BO43" s="4"/>
      <c r="BP43" s="18"/>
    </row>
    <row r="44" spans="1:68" ht="15"/>
  </sheetData>
  <mergeCells count="19">
    <mergeCell ref="BD4:BG4"/>
    <mergeCell ref="BH4:BL4"/>
    <mergeCell ref="BM4:BP4"/>
    <mergeCell ref="AL4:AP4"/>
    <mergeCell ref="AQ4:AT4"/>
    <mergeCell ref="AU4:AY4"/>
    <mergeCell ref="AZ4:BC4"/>
    <mergeCell ref="A36:C36"/>
    <mergeCell ref="U4:X4"/>
    <mergeCell ref="Y4:AC4"/>
    <mergeCell ref="AD4:AG4"/>
    <mergeCell ref="AH4:AK4"/>
    <mergeCell ref="H4:K4"/>
    <mergeCell ref="L4:P4"/>
    <mergeCell ref="Q4:T4"/>
    <mergeCell ref="C4:C5"/>
    <mergeCell ref="A4:A5"/>
    <mergeCell ref="B4:B5"/>
    <mergeCell ref="D4:G4"/>
  </mergeCells>
  <phoneticPr fontId="10" type="noConversion"/>
  <pageMargins left="0.7" right="0.7" top="0.75" bottom="0.75" header="0.3" footer="0.3"/>
  <pageSetup paperSize="9" scale="43" fitToHeight="0" orientation="landscape" r:id="rId1"/>
  <headerFooter>
    <oddFooter>&amp;L_x000D_&amp;1#&amp;"Calibri"&amp;10&amp;K000000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97105-EEAB-4FC9-881C-20F360E25CD3}">
  <dimension ref="A1:E7"/>
  <sheetViews>
    <sheetView workbookViewId="0">
      <selection activeCell="D14" sqref="D14"/>
    </sheetView>
  </sheetViews>
  <sheetFormatPr defaultRowHeight="14.45"/>
  <cols>
    <col min="1" max="1" width="20.5703125" customWidth="1"/>
    <col min="2" max="2" width="27" bestFit="1" customWidth="1"/>
    <col min="3" max="3" width="14.42578125" customWidth="1"/>
    <col min="4" max="4" width="43.140625" customWidth="1"/>
    <col min="5" max="5" width="35.5703125" bestFit="1" customWidth="1"/>
  </cols>
  <sheetData>
    <row r="1" spans="1:5">
      <c r="A1" s="59" t="s">
        <v>34</v>
      </c>
      <c r="B1" s="59" t="s">
        <v>35</v>
      </c>
      <c r="C1" s="60" t="s">
        <v>36</v>
      </c>
      <c r="D1" s="61" t="s">
        <v>37</v>
      </c>
      <c r="E1" s="61" t="s">
        <v>38</v>
      </c>
    </row>
    <row r="2" spans="1:5">
      <c r="A2" s="139" t="s">
        <v>39</v>
      </c>
      <c r="B2" s="68" t="s">
        <v>40</v>
      </c>
      <c r="C2" s="63"/>
      <c r="D2" s="65"/>
      <c r="E2" s="142"/>
    </row>
    <row r="3" spans="1:5">
      <c r="A3" s="140"/>
      <c r="B3" s="66" t="s">
        <v>41</v>
      </c>
      <c r="C3" s="67">
        <v>25</v>
      </c>
      <c r="D3" s="67"/>
      <c r="E3" s="143"/>
    </row>
    <row r="4" spans="1:5">
      <c r="A4" s="141"/>
      <c r="B4" s="62" t="s">
        <v>42</v>
      </c>
      <c r="C4" s="64">
        <v>25</v>
      </c>
      <c r="D4" s="67"/>
      <c r="E4" s="144"/>
    </row>
    <row r="5" spans="1:5">
      <c r="A5" s="139" t="s">
        <v>43</v>
      </c>
      <c r="B5" s="68" t="s">
        <v>40</v>
      </c>
      <c r="C5" s="80"/>
      <c r="D5" s="78"/>
      <c r="E5" s="145"/>
    </row>
    <row r="6" spans="1:5">
      <c r="A6" s="140"/>
      <c r="B6" s="66" t="s">
        <v>41</v>
      </c>
      <c r="C6" s="81">
        <f>1050-25</f>
        <v>1025</v>
      </c>
      <c r="E6" s="146"/>
    </row>
    <row r="7" spans="1:5">
      <c r="A7" s="141"/>
      <c r="B7" s="62" t="s">
        <v>42</v>
      </c>
      <c r="C7" s="82">
        <f>C6</f>
        <v>1025</v>
      </c>
      <c r="D7" s="79"/>
      <c r="E7" s="147"/>
    </row>
  </sheetData>
  <mergeCells count="4">
    <mergeCell ref="A2:A4"/>
    <mergeCell ref="E2:E4"/>
    <mergeCell ref="A5:A7"/>
    <mergeCell ref="E5:E7"/>
  </mergeCells>
  <phoneticPr fontId="10" type="noConversion"/>
  <pageMargins left="0.7" right="0.7" top="0.75" bottom="0.75" header="0.3" footer="0.3"/>
  <headerFooter>
    <oddFooter>&amp;L_x000D_&amp;1#&amp;"Calibri"&amp;10&amp;K000000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AF80-7B8F-41F3-9FEE-77F399DD0865}">
  <dimension ref="A1:M35"/>
  <sheetViews>
    <sheetView topLeftCell="A22" zoomScale="85" zoomScaleNormal="85" workbookViewId="0">
      <selection activeCell="A26" sqref="A26:A31"/>
    </sheetView>
  </sheetViews>
  <sheetFormatPr defaultRowHeight="14.45"/>
  <cols>
    <col min="1" max="1" width="8.85546875" customWidth="1"/>
    <col min="2" max="2" width="41.140625" customWidth="1"/>
    <col min="3" max="4" width="12.5703125" customWidth="1"/>
    <col min="5" max="5" width="15.5703125" customWidth="1"/>
    <col min="6" max="7" width="12.5703125" customWidth="1"/>
    <col min="8" max="8" width="17.42578125" customWidth="1"/>
    <col min="9" max="9" width="34.85546875" bestFit="1" customWidth="1"/>
    <col min="10" max="10" width="4.85546875" customWidth="1"/>
    <col min="12" max="12" width="10.85546875" customWidth="1"/>
  </cols>
  <sheetData>
    <row r="1" spans="1:13">
      <c r="A1" s="85" t="s">
        <v>44</v>
      </c>
      <c r="B1" s="85" t="s">
        <v>45</v>
      </c>
      <c r="C1" s="86" t="s">
        <v>46</v>
      </c>
      <c r="D1" s="86" t="s">
        <v>47</v>
      </c>
      <c r="E1" s="86" t="s">
        <v>48</v>
      </c>
      <c r="F1" s="86" t="s">
        <v>49</v>
      </c>
      <c r="G1" s="86" t="s">
        <v>50</v>
      </c>
      <c r="H1" s="87" t="s">
        <v>51</v>
      </c>
      <c r="I1" s="85" t="s">
        <v>52</v>
      </c>
    </row>
    <row r="2" spans="1:13" ht="29.1">
      <c r="A2" s="152" t="s">
        <v>53</v>
      </c>
      <c r="B2" s="88" t="s">
        <v>54</v>
      </c>
      <c r="C2" s="89">
        <v>500</v>
      </c>
      <c r="D2" s="89" t="s">
        <v>55</v>
      </c>
      <c r="E2" s="90">
        <f>SUM(450+600+700+500+675+800)/6</f>
        <v>620.83333333333337</v>
      </c>
      <c r="F2" s="89">
        <v>6</v>
      </c>
      <c r="G2" s="90" t="s">
        <v>56</v>
      </c>
      <c r="H2" s="91">
        <f>C2*E2*F2</f>
        <v>1862500</v>
      </c>
      <c r="I2" s="92" t="s">
        <v>57</v>
      </c>
      <c r="K2" s="148" t="s">
        <v>58</v>
      </c>
      <c r="L2" s="120" t="s">
        <v>59</v>
      </c>
      <c r="M2" s="120">
        <v>0.96758</v>
      </c>
    </row>
    <row r="3" spans="1:13" ht="29.1">
      <c r="A3" s="152"/>
      <c r="B3" s="93" t="s">
        <v>60</v>
      </c>
      <c r="C3" s="89">
        <v>500</v>
      </c>
      <c r="D3" s="89" t="s">
        <v>55</v>
      </c>
      <c r="E3" s="90">
        <f>E2</f>
        <v>620.83333333333337</v>
      </c>
      <c r="F3" s="89">
        <v>1</v>
      </c>
      <c r="G3" s="90" t="s">
        <v>56</v>
      </c>
      <c r="H3" s="91">
        <f t="shared" ref="H3:H6" si="0">C3*E3*F3</f>
        <v>310416.66666666669</v>
      </c>
      <c r="I3" s="94" t="s">
        <v>61</v>
      </c>
      <c r="K3" s="148"/>
      <c r="L3" s="120" t="s">
        <v>62</v>
      </c>
      <c r="M3" s="120">
        <v>1.03331</v>
      </c>
    </row>
    <row r="4" spans="1:13" ht="29.1">
      <c r="A4" s="152"/>
      <c r="B4" s="93" t="s">
        <v>63</v>
      </c>
      <c r="C4" s="89">
        <f>C2*25%</f>
        <v>125</v>
      </c>
      <c r="D4" s="89" t="s">
        <v>55</v>
      </c>
      <c r="E4" s="90">
        <f>E2</f>
        <v>620.83333333333337</v>
      </c>
      <c r="F4" s="89">
        <v>3</v>
      </c>
      <c r="G4" s="90" t="s">
        <v>56</v>
      </c>
      <c r="H4" s="91">
        <f t="shared" si="0"/>
        <v>232812.5</v>
      </c>
      <c r="I4" s="95"/>
    </row>
    <row r="5" spans="1:13" ht="29.1">
      <c r="A5" s="153" t="s">
        <v>64</v>
      </c>
      <c r="B5" s="93" t="s">
        <v>65</v>
      </c>
      <c r="C5" s="89">
        <v>450</v>
      </c>
      <c r="D5" s="89" t="s">
        <v>55</v>
      </c>
      <c r="E5" s="90">
        <v>112</v>
      </c>
      <c r="F5" s="89">
        <v>6</v>
      </c>
      <c r="G5" s="90" t="s">
        <v>56</v>
      </c>
      <c r="H5" s="91">
        <f t="shared" si="0"/>
        <v>302400</v>
      </c>
      <c r="I5" s="95"/>
    </row>
    <row r="6" spans="1:13" ht="29.1">
      <c r="A6" s="153"/>
      <c r="B6" s="93" t="s">
        <v>66</v>
      </c>
      <c r="C6" s="94">
        <v>50</v>
      </c>
      <c r="D6" s="89" t="s">
        <v>55</v>
      </c>
      <c r="E6" s="90">
        <f>746+112</f>
        <v>858</v>
      </c>
      <c r="F6" s="89">
        <v>6</v>
      </c>
      <c r="G6" s="90" t="s">
        <v>56</v>
      </c>
      <c r="H6" s="91">
        <f t="shared" si="0"/>
        <v>257400</v>
      </c>
      <c r="I6" s="95"/>
    </row>
    <row r="7" spans="1:13" ht="29.1">
      <c r="A7" s="153"/>
      <c r="B7" s="93" t="s">
        <v>67</v>
      </c>
      <c r="C7" s="94">
        <f>500*25%</f>
        <v>125</v>
      </c>
      <c r="D7" s="89" t="s">
        <v>55</v>
      </c>
      <c r="E7" s="90">
        <f>((C5*E5)+(C6*E6))*25%</f>
        <v>23325</v>
      </c>
      <c r="F7" s="89">
        <v>3</v>
      </c>
      <c r="G7" s="90" t="s">
        <v>56</v>
      </c>
      <c r="H7" s="91">
        <f>E7*F7</f>
        <v>69975</v>
      </c>
      <c r="I7" s="95"/>
    </row>
    <row r="8" spans="1:13">
      <c r="A8" s="154" t="s">
        <v>68</v>
      </c>
      <c r="B8" s="93" t="s">
        <v>69</v>
      </c>
      <c r="C8" s="94">
        <v>1000</v>
      </c>
      <c r="D8" s="89" t="s">
        <v>55</v>
      </c>
      <c r="E8" s="90">
        <v>300</v>
      </c>
      <c r="F8" s="89">
        <v>1</v>
      </c>
      <c r="G8" s="90"/>
      <c r="H8" s="91">
        <f t="shared" ref="H8:H12" si="1">C8*E8*F8</f>
        <v>300000</v>
      </c>
      <c r="I8" s="95" t="s">
        <v>70</v>
      </c>
    </row>
    <row r="9" spans="1:13">
      <c r="A9" s="155"/>
      <c r="B9" s="94" t="s">
        <v>71</v>
      </c>
      <c r="C9" s="94">
        <f>1000*15%</f>
        <v>150</v>
      </c>
      <c r="D9" s="89" t="s">
        <v>55</v>
      </c>
      <c r="E9" s="90">
        <v>500</v>
      </c>
      <c r="F9" s="89">
        <v>1</v>
      </c>
      <c r="G9" s="90"/>
      <c r="H9" s="91">
        <f t="shared" si="1"/>
        <v>75000</v>
      </c>
      <c r="I9" s="95" t="s">
        <v>72</v>
      </c>
    </row>
    <row r="10" spans="1:13" ht="8.4499999999999993" customHeight="1">
      <c r="A10" s="155"/>
      <c r="B10" s="96" t="s">
        <v>73</v>
      </c>
      <c r="C10" s="96">
        <v>500</v>
      </c>
      <c r="D10" s="97" t="s">
        <v>55</v>
      </c>
      <c r="E10" s="98">
        <v>300</v>
      </c>
      <c r="F10" s="89"/>
      <c r="G10" s="90"/>
      <c r="H10" s="91"/>
      <c r="I10" s="95"/>
    </row>
    <row r="11" spans="1:13" ht="8.1" customHeight="1">
      <c r="A11" s="155"/>
      <c r="B11" s="96" t="s">
        <v>74</v>
      </c>
      <c r="C11" s="96">
        <v>500</v>
      </c>
      <c r="D11" s="97" t="s">
        <v>55</v>
      </c>
      <c r="E11" s="98">
        <v>500</v>
      </c>
      <c r="F11" s="89"/>
      <c r="G11" s="90"/>
      <c r="H11" s="91"/>
      <c r="I11" s="95"/>
    </row>
    <row r="12" spans="1:13">
      <c r="A12" s="156"/>
      <c r="B12" s="94" t="s">
        <v>75</v>
      </c>
      <c r="C12" s="94">
        <f>C2+C5+C6</f>
        <v>1000</v>
      </c>
      <c r="D12" s="89" t="s">
        <v>55</v>
      </c>
      <c r="E12" s="90">
        <v>400</v>
      </c>
      <c r="F12" s="89">
        <v>1</v>
      </c>
      <c r="G12" s="90"/>
      <c r="H12" s="91">
        <f t="shared" si="1"/>
        <v>400000</v>
      </c>
      <c r="I12" s="95" t="s">
        <v>76</v>
      </c>
    </row>
    <row r="13" spans="1:13">
      <c r="A13" s="157" t="s">
        <v>77</v>
      </c>
      <c r="B13" s="94" t="s">
        <v>78</v>
      </c>
      <c r="C13" s="89">
        <f>(1000*6)+(250*3)</f>
        <v>6750</v>
      </c>
      <c r="D13" s="90" t="s">
        <v>79</v>
      </c>
      <c r="E13" s="90">
        <v>2.5</v>
      </c>
      <c r="F13" s="95"/>
      <c r="G13" s="95"/>
      <c r="H13" s="91">
        <f>C13*E13</f>
        <v>16875</v>
      </c>
      <c r="I13" s="95" t="s">
        <v>80</v>
      </c>
    </row>
    <row r="14" spans="1:13">
      <c r="A14" s="157"/>
      <c r="B14" s="94" t="s">
        <v>81</v>
      </c>
      <c r="C14" s="89"/>
      <c r="D14" s="90"/>
      <c r="E14" s="99">
        <v>0.01</v>
      </c>
      <c r="F14" s="95"/>
      <c r="G14" s="95"/>
      <c r="H14" s="91">
        <f>SUM(H2:H12)*E14</f>
        <v>38105.041666666664</v>
      </c>
      <c r="I14" s="95"/>
    </row>
    <row r="15" spans="1:13">
      <c r="B15" s="158" t="s">
        <v>82</v>
      </c>
      <c r="C15" s="159"/>
      <c r="D15" s="159"/>
      <c r="E15" s="159"/>
      <c r="F15" s="159"/>
      <c r="G15" s="159"/>
      <c r="H15" s="100">
        <f>SUM(H2:H14)</f>
        <v>3865484.208333333</v>
      </c>
      <c r="I15" s="101">
        <f>H15*M2</f>
        <v>3740165.2102991664</v>
      </c>
    </row>
    <row r="16" spans="1:13" ht="30.95" customHeight="1">
      <c r="B16" s="66"/>
      <c r="C16" s="66"/>
      <c r="D16" s="66"/>
      <c r="E16" s="116" t="s">
        <v>83</v>
      </c>
      <c r="F16" s="116" t="s">
        <v>84</v>
      </c>
      <c r="G16" s="116"/>
      <c r="H16" s="103">
        <f>I16*M3</f>
        <v>3916658.2239999999</v>
      </c>
      <c r="I16" s="104">
        <f>3680000+110400</f>
        <v>3790400</v>
      </c>
      <c r="J16" s="102" t="s">
        <v>85</v>
      </c>
    </row>
    <row r="17" spans="1:9" ht="43.5">
      <c r="A17" s="149" t="s">
        <v>86</v>
      </c>
      <c r="B17" s="93" t="s">
        <v>87</v>
      </c>
      <c r="C17" s="89">
        <v>1</v>
      </c>
      <c r="D17" s="89" t="s">
        <v>88</v>
      </c>
      <c r="E17" s="105">
        <v>15000</v>
      </c>
      <c r="F17" s="94"/>
      <c r="G17" s="94"/>
      <c r="H17" s="94"/>
      <c r="I17" s="150">
        <f>SUM(E17:E19)</f>
        <v>103900</v>
      </c>
    </row>
    <row r="18" spans="1:9" ht="29.1">
      <c r="A18" s="149"/>
      <c r="B18" s="93" t="s">
        <v>89</v>
      </c>
      <c r="C18" s="89">
        <v>1</v>
      </c>
      <c r="D18" s="89" t="s">
        <v>88</v>
      </c>
      <c r="E18" s="105">
        <v>2500</v>
      </c>
      <c r="F18" s="94"/>
      <c r="G18" s="94"/>
      <c r="H18" s="94"/>
      <c r="I18" s="151"/>
    </row>
    <row r="19" spans="1:9" ht="29.1">
      <c r="A19" s="149"/>
      <c r="B19" s="93" t="s">
        <v>90</v>
      </c>
      <c r="C19" s="89">
        <v>1</v>
      </c>
      <c r="D19" s="89" t="s">
        <v>88</v>
      </c>
      <c r="E19" s="105">
        <v>86400</v>
      </c>
      <c r="F19" s="94"/>
      <c r="G19" s="94"/>
      <c r="H19" s="94"/>
      <c r="I19" s="151"/>
    </row>
    <row r="20" spans="1:9">
      <c r="A20" s="149" t="s">
        <v>91</v>
      </c>
      <c r="B20" s="93" t="s">
        <v>92</v>
      </c>
      <c r="C20" s="89">
        <v>1</v>
      </c>
      <c r="D20" s="89" t="s">
        <v>88</v>
      </c>
      <c r="E20" s="105">
        <v>5000</v>
      </c>
      <c r="F20" s="94"/>
      <c r="G20" s="94"/>
      <c r="H20" s="94"/>
      <c r="I20" s="150">
        <f>SUM(E20:E25)</f>
        <v>153000</v>
      </c>
    </row>
    <row r="21" spans="1:9" ht="29.1">
      <c r="A21" s="149"/>
      <c r="B21" s="93" t="s">
        <v>93</v>
      </c>
      <c r="C21" s="89">
        <v>1</v>
      </c>
      <c r="D21" s="89" t="s">
        <v>88</v>
      </c>
      <c r="E21" s="105">
        <v>20000</v>
      </c>
      <c r="F21" s="94"/>
      <c r="G21" s="94"/>
      <c r="H21" s="94"/>
      <c r="I21" s="151"/>
    </row>
    <row r="22" spans="1:9" ht="43.5">
      <c r="A22" s="149"/>
      <c r="B22" s="93" t="s">
        <v>94</v>
      </c>
      <c r="C22" s="89">
        <v>1</v>
      </c>
      <c r="D22" s="89" t="s">
        <v>88</v>
      </c>
      <c r="E22" s="105">
        <v>25000</v>
      </c>
      <c r="F22" s="94"/>
      <c r="G22" s="94"/>
      <c r="H22" s="94"/>
      <c r="I22" s="151"/>
    </row>
    <row r="23" spans="1:9" ht="29.1">
      <c r="A23" s="149"/>
      <c r="B23" s="93" t="s">
        <v>95</v>
      </c>
      <c r="C23" s="89">
        <v>1</v>
      </c>
      <c r="D23" s="89" t="s">
        <v>88</v>
      </c>
      <c r="E23" s="106">
        <v>10000</v>
      </c>
      <c r="F23" s="95"/>
      <c r="G23" s="95"/>
      <c r="H23" s="95"/>
      <c r="I23" s="151"/>
    </row>
    <row r="24" spans="1:9" ht="29.1">
      <c r="A24" s="149"/>
      <c r="B24" s="93" t="s">
        <v>96</v>
      </c>
      <c r="C24" s="89">
        <v>1</v>
      </c>
      <c r="D24" s="89" t="s">
        <v>88</v>
      </c>
      <c r="E24" s="105">
        <v>7000</v>
      </c>
      <c r="F24" s="94"/>
      <c r="G24" s="94"/>
      <c r="H24" s="94"/>
      <c r="I24" s="151"/>
    </row>
    <row r="25" spans="1:9" ht="58.5" customHeight="1">
      <c r="A25" s="149"/>
      <c r="B25" s="107" t="s">
        <v>97</v>
      </c>
      <c r="C25" s="89">
        <v>1</v>
      </c>
      <c r="D25" s="89" t="s">
        <v>88</v>
      </c>
      <c r="E25" s="108">
        <v>86000</v>
      </c>
      <c r="F25" s="94"/>
      <c r="G25" s="94"/>
      <c r="H25" s="94"/>
      <c r="I25" s="151"/>
    </row>
    <row r="26" spans="1:9" ht="28.5" customHeight="1">
      <c r="A26" s="149" t="s">
        <v>98</v>
      </c>
      <c r="B26" s="93" t="s">
        <v>99</v>
      </c>
      <c r="C26" s="89"/>
      <c r="D26" s="89"/>
      <c r="E26" s="105">
        <v>30000</v>
      </c>
      <c r="F26" s="94"/>
      <c r="G26" s="94"/>
      <c r="H26" s="94"/>
      <c r="I26" s="150">
        <f>SUM(E26:E31)</f>
        <v>165840</v>
      </c>
    </row>
    <row r="27" spans="1:9">
      <c r="A27" s="149"/>
      <c r="B27" s="93" t="s">
        <v>100</v>
      </c>
      <c r="C27" s="89"/>
      <c r="D27" s="89"/>
      <c r="E27" s="105">
        <v>15000</v>
      </c>
      <c r="F27" s="94"/>
      <c r="G27" s="94"/>
      <c r="H27" s="94"/>
      <c r="I27" s="151"/>
    </row>
    <row r="28" spans="1:9" ht="14.45" customHeight="1">
      <c r="A28" s="149"/>
      <c r="B28" s="93" t="s">
        <v>101</v>
      </c>
      <c r="C28" s="89"/>
      <c r="D28" s="89"/>
      <c r="E28" s="105">
        <v>79200</v>
      </c>
      <c r="F28" s="94"/>
      <c r="G28" s="94"/>
      <c r="H28" s="94"/>
      <c r="I28" s="151"/>
    </row>
    <row r="29" spans="1:9">
      <c r="A29" s="149"/>
      <c r="B29" s="93" t="s">
        <v>102</v>
      </c>
      <c r="C29" s="89"/>
      <c r="D29" s="89"/>
      <c r="E29" s="105">
        <v>6000</v>
      </c>
      <c r="F29" s="94"/>
      <c r="G29" s="94"/>
      <c r="H29" s="94"/>
      <c r="I29" s="151"/>
    </row>
    <row r="30" spans="1:9">
      <c r="A30" s="149"/>
      <c r="B30" s="93" t="s">
        <v>103</v>
      </c>
      <c r="C30" s="89"/>
      <c r="D30" s="89"/>
      <c r="E30" s="105">
        <v>27000</v>
      </c>
      <c r="F30" s="94"/>
      <c r="G30" s="94"/>
      <c r="H30" s="94"/>
      <c r="I30" s="151"/>
    </row>
    <row r="31" spans="1:9">
      <c r="A31" s="149"/>
      <c r="B31" s="94" t="s">
        <v>104</v>
      </c>
      <c r="C31" s="94"/>
      <c r="D31" s="94"/>
      <c r="E31" s="106">
        <v>8640</v>
      </c>
      <c r="F31" s="94"/>
      <c r="G31" s="94"/>
      <c r="H31" s="94"/>
      <c r="I31" s="151"/>
    </row>
    <row r="32" spans="1:9">
      <c r="A32" s="149" t="s">
        <v>105</v>
      </c>
      <c r="B32" s="93" t="s">
        <v>106</v>
      </c>
      <c r="C32" s="94">
        <v>1</v>
      </c>
      <c r="D32" s="89" t="s">
        <v>107</v>
      </c>
      <c r="E32" s="106">
        <v>2400</v>
      </c>
      <c r="F32" s="94">
        <v>6</v>
      </c>
      <c r="G32" s="89" t="s">
        <v>108</v>
      </c>
      <c r="H32" s="109">
        <f>C32*E32*F32</f>
        <v>14400</v>
      </c>
      <c r="I32" s="150">
        <f>SUM(H32:H35)</f>
        <v>270000</v>
      </c>
    </row>
    <row r="33" spans="1:9">
      <c r="A33" s="149"/>
      <c r="B33" s="93" t="s">
        <v>109</v>
      </c>
      <c r="C33" s="94">
        <v>9</v>
      </c>
      <c r="D33" s="89" t="s">
        <v>107</v>
      </c>
      <c r="E33" s="106">
        <v>2200</v>
      </c>
      <c r="F33" s="94">
        <v>6</v>
      </c>
      <c r="G33" s="89" t="s">
        <v>108</v>
      </c>
      <c r="H33" s="109">
        <f t="shared" ref="H33:H35" si="2">C33*E33*F33</f>
        <v>118800</v>
      </c>
      <c r="I33" s="151"/>
    </row>
    <row r="34" spans="1:9" ht="15" customHeight="1">
      <c r="A34" s="149"/>
      <c r="B34" s="93" t="s">
        <v>110</v>
      </c>
      <c r="C34" s="94">
        <v>6</v>
      </c>
      <c r="D34" s="89" t="s">
        <v>107</v>
      </c>
      <c r="E34" s="106">
        <v>1800</v>
      </c>
      <c r="F34" s="94">
        <v>6</v>
      </c>
      <c r="G34" s="89" t="s">
        <v>108</v>
      </c>
      <c r="H34" s="109">
        <f t="shared" si="2"/>
        <v>64800</v>
      </c>
      <c r="I34" s="151"/>
    </row>
    <row r="35" spans="1:9">
      <c r="A35" s="149"/>
      <c r="B35" s="93" t="s">
        <v>111</v>
      </c>
      <c r="C35" s="94">
        <v>6</v>
      </c>
      <c r="D35" s="89" t="s">
        <v>107</v>
      </c>
      <c r="E35" s="106">
        <v>2000</v>
      </c>
      <c r="F35" s="94">
        <v>6</v>
      </c>
      <c r="G35" s="89" t="s">
        <v>108</v>
      </c>
      <c r="H35" s="109">
        <f t="shared" si="2"/>
        <v>72000</v>
      </c>
      <c r="I35" s="151"/>
    </row>
  </sheetData>
  <mergeCells count="14">
    <mergeCell ref="K2:K3"/>
    <mergeCell ref="A32:A35"/>
    <mergeCell ref="I32:I35"/>
    <mergeCell ref="A2:A4"/>
    <mergeCell ref="A5:A7"/>
    <mergeCell ref="A8:A12"/>
    <mergeCell ref="A13:A14"/>
    <mergeCell ref="B15:G15"/>
    <mergeCell ref="A17:A19"/>
    <mergeCell ref="I17:I19"/>
    <mergeCell ref="A20:A25"/>
    <mergeCell ref="I20:I25"/>
    <mergeCell ref="A26:A31"/>
    <mergeCell ref="I26:I31"/>
  </mergeCells>
  <pageMargins left="0.7" right="0.7" top="0.75" bottom="0.75" header="0.3" footer="0.3"/>
  <headerFooter>
    <oddFooter>&amp;L_x000D_&amp;1#&amp;"Calibri"&amp;10&amp;K000000 Internal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1732-7315-44A1-B62C-2AB1BCB40F0C}">
  <dimension ref="A1"/>
  <sheetViews>
    <sheetView workbookViewId="0">
      <selection activeCell="F12" sqref="F12"/>
    </sheetView>
  </sheetViews>
  <sheetFormatPr defaultRowHeight="14.45"/>
  <sheetData/>
  <pageMargins left="0.7" right="0.7" top="0.75" bottom="0.75" header="0.3" footer="0.3"/>
  <headerFooter>
    <oddFooter>&amp;L_x000D_&amp;1#&amp;"Calibri"&amp;10&amp;K000000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9E48-A76C-4EAE-9DA9-4BF31D5FBC99}">
  <dimension ref="A1:M35"/>
  <sheetViews>
    <sheetView zoomScale="85" zoomScaleNormal="85" workbookViewId="0">
      <selection activeCell="C5" sqref="C5:H5"/>
    </sheetView>
  </sheetViews>
  <sheetFormatPr defaultRowHeight="14.45"/>
  <cols>
    <col min="1" max="1" width="8.85546875" customWidth="1"/>
    <col min="2" max="2" width="41.140625" customWidth="1"/>
    <col min="3" max="4" width="12.5703125" customWidth="1"/>
    <col min="5" max="5" width="15.5703125" customWidth="1"/>
    <col min="6" max="7" width="12.5703125" customWidth="1"/>
    <col min="8" max="8" width="17.42578125" customWidth="1"/>
    <col min="9" max="9" width="34.85546875" bestFit="1" customWidth="1"/>
    <col min="10" max="10" width="9.140625" customWidth="1"/>
    <col min="11" max="11" width="13.42578125" bestFit="1" customWidth="1"/>
    <col min="12" max="12" width="10.85546875" customWidth="1"/>
  </cols>
  <sheetData>
    <row r="1" spans="1:13">
      <c r="A1" s="85" t="s">
        <v>44</v>
      </c>
      <c r="B1" s="85" t="s">
        <v>45</v>
      </c>
      <c r="C1" s="86" t="s">
        <v>46</v>
      </c>
      <c r="D1" s="86" t="s">
        <v>47</v>
      </c>
      <c r="E1" s="86" t="s">
        <v>48</v>
      </c>
      <c r="F1" s="86" t="s">
        <v>49</v>
      </c>
      <c r="G1" s="86" t="s">
        <v>50</v>
      </c>
      <c r="H1" s="87" t="s">
        <v>51</v>
      </c>
      <c r="I1" s="85" t="s">
        <v>52</v>
      </c>
    </row>
    <row r="2" spans="1:13" ht="29.1">
      <c r="A2" s="152" t="s">
        <v>53</v>
      </c>
      <c r="B2" s="88" t="s">
        <v>54</v>
      </c>
      <c r="C2" s="89">
        <v>500</v>
      </c>
      <c r="D2" s="89" t="s">
        <v>55</v>
      </c>
      <c r="E2" s="90">
        <f>SUM(450+600+700+500+675+800)/6</f>
        <v>620.83333333333337</v>
      </c>
      <c r="F2" s="89">
        <v>6</v>
      </c>
      <c r="G2" s="90" t="s">
        <v>56</v>
      </c>
      <c r="H2" s="91">
        <f>C2*E2*F2</f>
        <v>1862500</v>
      </c>
      <c r="I2" s="92" t="s">
        <v>57</v>
      </c>
      <c r="K2" s="117" t="s">
        <v>58</v>
      </c>
      <c r="L2" s="102" t="s">
        <v>59</v>
      </c>
      <c r="M2" s="102">
        <v>0.96758</v>
      </c>
    </row>
    <row r="3" spans="1:13" ht="29.1">
      <c r="A3" s="152"/>
      <c r="B3" s="93" t="s">
        <v>60</v>
      </c>
      <c r="C3" s="89">
        <v>500</v>
      </c>
      <c r="D3" s="89" t="s">
        <v>55</v>
      </c>
      <c r="E3" s="90">
        <f>E2</f>
        <v>620.83333333333337</v>
      </c>
      <c r="F3" s="89">
        <v>1</v>
      </c>
      <c r="G3" s="90" t="s">
        <v>56</v>
      </c>
      <c r="H3" s="91">
        <f t="shared" ref="H3:H6" si="0">C3*E3*F3</f>
        <v>310416.66666666669</v>
      </c>
      <c r="I3" s="94" t="s">
        <v>61</v>
      </c>
      <c r="L3" s="102" t="s">
        <v>62</v>
      </c>
      <c r="M3" s="102">
        <v>1.03331</v>
      </c>
    </row>
    <row r="4" spans="1:13" ht="29.1">
      <c r="A4" s="152"/>
      <c r="B4" s="93" t="s">
        <v>63</v>
      </c>
      <c r="C4" s="89">
        <f>C2*25%</f>
        <v>125</v>
      </c>
      <c r="D4" s="89" t="s">
        <v>55</v>
      </c>
      <c r="E4" s="90">
        <f>E2</f>
        <v>620.83333333333337</v>
      </c>
      <c r="F4" s="89">
        <v>3</v>
      </c>
      <c r="G4" s="90" t="s">
        <v>56</v>
      </c>
      <c r="H4" s="91">
        <f t="shared" si="0"/>
        <v>232812.5</v>
      </c>
      <c r="I4" s="95"/>
    </row>
    <row r="5" spans="1:13" ht="29.1">
      <c r="A5" s="153" t="s">
        <v>64</v>
      </c>
      <c r="B5" s="93" t="s">
        <v>65</v>
      </c>
      <c r="C5" s="89">
        <v>700</v>
      </c>
      <c r="D5" s="89" t="s">
        <v>55</v>
      </c>
      <c r="E5" s="90">
        <v>112</v>
      </c>
      <c r="F5" s="89">
        <v>6</v>
      </c>
      <c r="G5" s="90" t="s">
        <v>56</v>
      </c>
      <c r="H5" s="91">
        <f t="shared" si="0"/>
        <v>470400</v>
      </c>
      <c r="I5" s="95"/>
    </row>
    <row r="6" spans="1:13" ht="29.1">
      <c r="A6" s="153"/>
      <c r="B6" s="93" t="s">
        <v>66</v>
      </c>
      <c r="C6" s="94">
        <v>0</v>
      </c>
      <c r="D6" s="89" t="s">
        <v>55</v>
      </c>
      <c r="E6" s="90">
        <f>746+112</f>
        <v>858</v>
      </c>
      <c r="F6" s="89">
        <v>6</v>
      </c>
      <c r="G6" s="90" t="s">
        <v>56</v>
      </c>
      <c r="H6" s="91">
        <f t="shared" si="0"/>
        <v>0</v>
      </c>
      <c r="I6" s="95"/>
      <c r="K6" s="118">
        <v>257400</v>
      </c>
    </row>
    <row r="7" spans="1:13" ht="29.1">
      <c r="A7" s="153"/>
      <c r="B7" s="93" t="s">
        <v>67</v>
      </c>
      <c r="C7" s="94">
        <f>C5*25%</f>
        <v>175</v>
      </c>
      <c r="D7" s="89" t="s">
        <v>55</v>
      </c>
      <c r="E7" s="90">
        <f>E5</f>
        <v>112</v>
      </c>
      <c r="F7" s="89">
        <v>3</v>
      </c>
      <c r="G7" s="90" t="s">
        <v>56</v>
      </c>
      <c r="H7" s="91">
        <f>E7*F7</f>
        <v>336</v>
      </c>
      <c r="I7" s="95"/>
    </row>
    <row r="8" spans="1:13">
      <c r="A8" s="154" t="s">
        <v>68</v>
      </c>
      <c r="B8" s="93" t="s">
        <v>69</v>
      </c>
      <c r="C8" s="94">
        <f>C2+C5+C6</f>
        <v>1200</v>
      </c>
      <c r="D8" s="89" t="s">
        <v>55</v>
      </c>
      <c r="E8" s="90">
        <v>300</v>
      </c>
      <c r="F8" s="89">
        <v>1</v>
      </c>
      <c r="G8" s="90"/>
      <c r="H8" s="91">
        <f t="shared" ref="H8:H12" si="1">C8*E8*F8</f>
        <v>360000</v>
      </c>
      <c r="I8" s="95" t="s">
        <v>70</v>
      </c>
    </row>
    <row r="9" spans="1:13">
      <c r="A9" s="155"/>
      <c r="B9" s="94" t="s">
        <v>71</v>
      </c>
      <c r="C9" s="94">
        <f>C8*15%</f>
        <v>180</v>
      </c>
      <c r="D9" s="89" t="s">
        <v>55</v>
      </c>
      <c r="E9" s="90">
        <v>500</v>
      </c>
      <c r="F9" s="89">
        <v>1</v>
      </c>
      <c r="G9" s="90"/>
      <c r="H9" s="91">
        <f t="shared" si="1"/>
        <v>90000</v>
      </c>
      <c r="I9" s="95" t="s">
        <v>72</v>
      </c>
    </row>
    <row r="10" spans="1:13" ht="8.4499999999999993" customHeight="1">
      <c r="A10" s="155"/>
      <c r="B10" s="96" t="s">
        <v>73</v>
      </c>
      <c r="C10" s="96">
        <v>500</v>
      </c>
      <c r="D10" s="97" t="s">
        <v>55</v>
      </c>
      <c r="E10" s="98">
        <v>300</v>
      </c>
      <c r="F10" s="89"/>
      <c r="G10" s="90"/>
      <c r="H10" s="91"/>
      <c r="I10" s="95"/>
    </row>
    <row r="11" spans="1:13" ht="8.1" customHeight="1">
      <c r="A11" s="155"/>
      <c r="B11" s="96" t="s">
        <v>74</v>
      </c>
      <c r="C11" s="96">
        <v>500</v>
      </c>
      <c r="D11" s="97" t="s">
        <v>55</v>
      </c>
      <c r="E11" s="98">
        <v>500</v>
      </c>
      <c r="F11" s="89"/>
      <c r="G11" s="90"/>
      <c r="H11" s="91"/>
      <c r="I11" s="95"/>
    </row>
    <row r="12" spans="1:13">
      <c r="A12" s="156"/>
      <c r="B12" s="94" t="s">
        <v>75</v>
      </c>
      <c r="C12" s="94">
        <f>C2+C5+C6</f>
        <v>1200</v>
      </c>
      <c r="D12" s="89" t="s">
        <v>55</v>
      </c>
      <c r="E12" s="90">
        <v>400</v>
      </c>
      <c r="F12" s="89">
        <v>1</v>
      </c>
      <c r="G12" s="90"/>
      <c r="H12" s="91">
        <f t="shared" si="1"/>
        <v>480000</v>
      </c>
      <c r="I12" s="95" t="s">
        <v>76</v>
      </c>
    </row>
    <row r="13" spans="1:13">
      <c r="A13" s="157" t="s">
        <v>77</v>
      </c>
      <c r="B13" s="94" t="s">
        <v>78</v>
      </c>
      <c r="C13" s="89">
        <f>((C2+C5+C6)*6)+((C4+C7)*3)</f>
        <v>8100</v>
      </c>
      <c r="D13" s="90" t="s">
        <v>79</v>
      </c>
      <c r="E13" s="90">
        <v>2.5</v>
      </c>
      <c r="F13" s="95"/>
      <c r="G13" s="95"/>
      <c r="H13" s="91">
        <f>C13*E13</f>
        <v>20250</v>
      </c>
      <c r="I13" s="95"/>
    </row>
    <row r="14" spans="1:13">
      <c r="A14" s="157"/>
      <c r="B14" s="94" t="s">
        <v>81</v>
      </c>
      <c r="C14" s="89"/>
      <c r="D14" s="90"/>
      <c r="E14" s="99">
        <v>0.01</v>
      </c>
      <c r="F14" s="95"/>
      <c r="G14" s="95"/>
      <c r="H14" s="91">
        <f>SUM(H2:H12)*E14</f>
        <v>38064.651666666665</v>
      </c>
      <c r="I14" s="95"/>
    </row>
    <row r="15" spans="1:13">
      <c r="B15" s="158" t="s">
        <v>82</v>
      </c>
      <c r="C15" s="159"/>
      <c r="D15" s="159"/>
      <c r="E15" s="159"/>
      <c r="F15" s="159"/>
      <c r="G15" s="159"/>
      <c r="H15" s="100">
        <f>SUM(H2:H14)</f>
        <v>3864779.8183333334</v>
      </c>
      <c r="I15" s="101">
        <f>H15*M2</f>
        <v>3739483.6566229668</v>
      </c>
      <c r="K15" s="118">
        <v>3870484</v>
      </c>
    </row>
    <row r="16" spans="1:13" ht="38.1" customHeight="1">
      <c r="B16" s="66"/>
      <c r="C16" s="66"/>
      <c r="D16" s="66"/>
      <c r="E16" s="116" t="s">
        <v>83</v>
      </c>
      <c r="F16" s="116" t="s">
        <v>84</v>
      </c>
      <c r="G16" s="116"/>
      <c r="H16" s="103">
        <f>I16*M3</f>
        <v>3916658.2239999999</v>
      </c>
      <c r="I16" s="104">
        <f>3680000+110400</f>
        <v>3790400</v>
      </c>
      <c r="J16" s="110" t="s">
        <v>85</v>
      </c>
    </row>
    <row r="17" spans="1:9" ht="43.5">
      <c r="A17" s="149" t="s">
        <v>86</v>
      </c>
      <c r="B17" s="93" t="s">
        <v>87</v>
      </c>
      <c r="C17" s="89">
        <v>1</v>
      </c>
      <c r="D17" s="89" t="s">
        <v>88</v>
      </c>
      <c r="E17" s="105">
        <v>15000</v>
      </c>
      <c r="F17" s="94"/>
      <c r="G17" s="94"/>
      <c r="H17" s="94"/>
      <c r="I17" s="150">
        <f>SUM(E17:E19)</f>
        <v>103900</v>
      </c>
    </row>
    <row r="18" spans="1:9" ht="29.1">
      <c r="A18" s="149"/>
      <c r="B18" s="93" t="s">
        <v>89</v>
      </c>
      <c r="C18" s="89">
        <v>1</v>
      </c>
      <c r="D18" s="89" t="s">
        <v>88</v>
      </c>
      <c r="E18" s="105">
        <v>2500</v>
      </c>
      <c r="F18" s="94"/>
      <c r="G18" s="94"/>
      <c r="H18" s="94"/>
      <c r="I18" s="151"/>
    </row>
    <row r="19" spans="1:9" ht="29.1">
      <c r="A19" s="149"/>
      <c r="B19" s="93" t="s">
        <v>90</v>
      </c>
      <c r="C19" s="89">
        <v>1</v>
      </c>
      <c r="D19" s="89" t="s">
        <v>88</v>
      </c>
      <c r="E19" s="105">
        <v>86400</v>
      </c>
      <c r="F19" s="94"/>
      <c r="G19" s="94"/>
      <c r="H19" s="94"/>
      <c r="I19" s="151"/>
    </row>
    <row r="20" spans="1:9">
      <c r="A20" s="149" t="s">
        <v>91</v>
      </c>
      <c r="B20" s="93" t="s">
        <v>92</v>
      </c>
      <c r="C20" s="89">
        <v>1</v>
      </c>
      <c r="D20" s="89" t="s">
        <v>88</v>
      </c>
      <c r="E20" s="105">
        <v>5000</v>
      </c>
      <c r="F20" s="94"/>
      <c r="G20" s="94"/>
      <c r="H20" s="94"/>
      <c r="I20" s="150">
        <f>SUM(E20:E25)</f>
        <v>153000</v>
      </c>
    </row>
    <row r="21" spans="1:9" ht="29.1">
      <c r="A21" s="149"/>
      <c r="B21" s="93" t="s">
        <v>93</v>
      </c>
      <c r="C21" s="89">
        <v>1</v>
      </c>
      <c r="D21" s="89" t="s">
        <v>88</v>
      </c>
      <c r="E21" s="105">
        <v>20000</v>
      </c>
      <c r="F21" s="94"/>
      <c r="G21" s="94"/>
      <c r="H21" s="94"/>
      <c r="I21" s="151"/>
    </row>
    <row r="22" spans="1:9" ht="43.5">
      <c r="A22" s="149"/>
      <c r="B22" s="93" t="s">
        <v>94</v>
      </c>
      <c r="C22" s="89">
        <v>1</v>
      </c>
      <c r="D22" s="89" t="s">
        <v>88</v>
      </c>
      <c r="E22" s="105">
        <v>25000</v>
      </c>
      <c r="F22" s="94"/>
      <c r="G22" s="94"/>
      <c r="H22" s="94"/>
      <c r="I22" s="151"/>
    </row>
    <row r="23" spans="1:9" ht="29.1">
      <c r="A23" s="149"/>
      <c r="B23" s="93" t="s">
        <v>95</v>
      </c>
      <c r="C23" s="89">
        <v>1</v>
      </c>
      <c r="D23" s="89" t="s">
        <v>88</v>
      </c>
      <c r="E23" s="106">
        <v>10000</v>
      </c>
      <c r="F23" s="95"/>
      <c r="G23" s="95"/>
      <c r="H23" s="95"/>
      <c r="I23" s="151"/>
    </row>
    <row r="24" spans="1:9" ht="29.1">
      <c r="A24" s="149"/>
      <c r="B24" s="93" t="s">
        <v>96</v>
      </c>
      <c r="C24" s="89">
        <v>1</v>
      </c>
      <c r="D24" s="89" t="s">
        <v>88</v>
      </c>
      <c r="E24" s="105">
        <v>7000</v>
      </c>
      <c r="F24" s="94"/>
      <c r="G24" s="94"/>
      <c r="H24" s="94"/>
      <c r="I24" s="151"/>
    </row>
    <row r="25" spans="1:9" ht="58.5" customHeight="1">
      <c r="A25" s="149"/>
      <c r="B25" s="107" t="s">
        <v>97</v>
      </c>
      <c r="C25" s="89">
        <v>1</v>
      </c>
      <c r="D25" s="89" t="s">
        <v>88</v>
      </c>
      <c r="E25" s="108">
        <v>86000</v>
      </c>
      <c r="F25" s="94"/>
      <c r="G25" s="94"/>
      <c r="H25" s="94"/>
      <c r="I25" s="151"/>
    </row>
    <row r="26" spans="1:9" ht="28.5" customHeight="1">
      <c r="A26" s="149" t="s">
        <v>98</v>
      </c>
      <c r="B26" s="93" t="s">
        <v>99</v>
      </c>
      <c r="C26" s="89"/>
      <c r="D26" s="89"/>
      <c r="E26" s="105">
        <v>30000</v>
      </c>
      <c r="F26" s="94"/>
      <c r="G26" s="94"/>
      <c r="H26" s="94"/>
      <c r="I26" s="150">
        <f>SUM(E26:E31)</f>
        <v>165840</v>
      </c>
    </row>
    <row r="27" spans="1:9">
      <c r="A27" s="149"/>
      <c r="B27" s="93" t="s">
        <v>100</v>
      </c>
      <c r="C27" s="89"/>
      <c r="D27" s="89"/>
      <c r="E27" s="105">
        <v>15000</v>
      </c>
      <c r="F27" s="94"/>
      <c r="G27" s="94"/>
      <c r="H27" s="94"/>
      <c r="I27" s="151"/>
    </row>
    <row r="28" spans="1:9" ht="14.45" customHeight="1">
      <c r="A28" s="149"/>
      <c r="B28" s="93" t="s">
        <v>101</v>
      </c>
      <c r="C28" s="89"/>
      <c r="D28" s="89"/>
      <c r="E28" s="105">
        <v>79200</v>
      </c>
      <c r="F28" s="94"/>
      <c r="G28" s="94"/>
      <c r="H28" s="94"/>
      <c r="I28" s="151"/>
    </row>
    <row r="29" spans="1:9">
      <c r="A29" s="149"/>
      <c r="B29" s="93" t="s">
        <v>102</v>
      </c>
      <c r="C29" s="89"/>
      <c r="D29" s="89"/>
      <c r="E29" s="105">
        <v>6000</v>
      </c>
      <c r="F29" s="94"/>
      <c r="G29" s="94"/>
      <c r="H29" s="94"/>
      <c r="I29" s="151"/>
    </row>
    <row r="30" spans="1:9">
      <c r="A30" s="149"/>
      <c r="B30" s="93" t="s">
        <v>103</v>
      </c>
      <c r="C30" s="89"/>
      <c r="D30" s="89"/>
      <c r="E30" s="105">
        <v>27000</v>
      </c>
      <c r="F30" s="94"/>
      <c r="G30" s="94"/>
      <c r="H30" s="94"/>
      <c r="I30" s="151"/>
    </row>
    <row r="31" spans="1:9">
      <c r="A31" s="149"/>
      <c r="B31" s="94" t="s">
        <v>104</v>
      </c>
      <c r="C31" s="94"/>
      <c r="D31" s="94"/>
      <c r="E31" s="106">
        <v>8640</v>
      </c>
      <c r="F31" s="94"/>
      <c r="G31" s="94"/>
      <c r="H31" s="94"/>
      <c r="I31" s="151"/>
    </row>
    <row r="32" spans="1:9">
      <c r="A32" s="149" t="s">
        <v>105</v>
      </c>
      <c r="B32" s="93" t="s">
        <v>106</v>
      </c>
      <c r="C32" s="94">
        <v>1</v>
      </c>
      <c r="D32" s="89" t="s">
        <v>107</v>
      </c>
      <c r="E32" s="106">
        <v>2400</v>
      </c>
      <c r="F32" s="94">
        <v>6</v>
      </c>
      <c r="G32" s="89" t="s">
        <v>108</v>
      </c>
      <c r="H32" s="109">
        <f>C32*E32*F32</f>
        <v>14400</v>
      </c>
      <c r="I32" s="150">
        <f>SUM(H32:H35)</f>
        <v>270000</v>
      </c>
    </row>
    <row r="33" spans="1:9">
      <c r="A33" s="149"/>
      <c r="B33" s="93" t="s">
        <v>109</v>
      </c>
      <c r="C33" s="94">
        <v>9</v>
      </c>
      <c r="D33" s="89" t="s">
        <v>107</v>
      </c>
      <c r="E33" s="106">
        <v>2200</v>
      </c>
      <c r="F33" s="94">
        <v>6</v>
      </c>
      <c r="G33" s="89" t="s">
        <v>108</v>
      </c>
      <c r="H33" s="109">
        <f t="shared" ref="H33:H35" si="2">C33*E33*F33</f>
        <v>118800</v>
      </c>
      <c r="I33" s="151"/>
    </row>
    <row r="34" spans="1:9" ht="15" customHeight="1">
      <c r="A34" s="149"/>
      <c r="B34" s="93" t="s">
        <v>110</v>
      </c>
      <c r="C34" s="94">
        <v>6</v>
      </c>
      <c r="D34" s="89" t="s">
        <v>107</v>
      </c>
      <c r="E34" s="106">
        <v>1800</v>
      </c>
      <c r="F34" s="94">
        <v>6</v>
      </c>
      <c r="G34" s="89" t="s">
        <v>108</v>
      </c>
      <c r="H34" s="109">
        <f t="shared" si="2"/>
        <v>64800</v>
      </c>
      <c r="I34" s="151"/>
    </row>
    <row r="35" spans="1:9">
      <c r="A35" s="149"/>
      <c r="B35" s="93" t="s">
        <v>111</v>
      </c>
      <c r="C35" s="94">
        <v>6</v>
      </c>
      <c r="D35" s="89" t="s">
        <v>107</v>
      </c>
      <c r="E35" s="106">
        <v>2000</v>
      </c>
      <c r="F35" s="94">
        <v>6</v>
      </c>
      <c r="G35" s="89" t="s">
        <v>108</v>
      </c>
      <c r="H35" s="109">
        <f t="shared" si="2"/>
        <v>72000</v>
      </c>
      <c r="I35" s="151"/>
    </row>
  </sheetData>
  <mergeCells count="13">
    <mergeCell ref="A32:A35"/>
    <mergeCell ref="I32:I35"/>
    <mergeCell ref="A2:A4"/>
    <mergeCell ref="A5:A7"/>
    <mergeCell ref="A8:A12"/>
    <mergeCell ref="A13:A14"/>
    <mergeCell ref="B15:G15"/>
    <mergeCell ref="A17:A19"/>
    <mergeCell ref="I17:I19"/>
    <mergeCell ref="A20:A25"/>
    <mergeCell ref="I20:I25"/>
    <mergeCell ref="A26:A31"/>
    <mergeCell ref="I26:I31"/>
  </mergeCells>
  <pageMargins left="0.7" right="0.7" top="0.75" bottom="0.75" header="0.3" footer="0.3"/>
  <headerFooter>
    <oddFooter>&amp;L_x000D_&amp;1#&amp;"Calibri"&amp;10&amp;K000000 Internal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C9D2-3AA8-44A8-9937-8EF31D86A5B7}">
  <dimension ref="A1:N35"/>
  <sheetViews>
    <sheetView zoomScale="70" zoomScaleNormal="70" workbookViewId="0">
      <selection activeCell="L8" sqref="L8"/>
    </sheetView>
  </sheetViews>
  <sheetFormatPr defaultRowHeight="14.45"/>
  <cols>
    <col min="1" max="1" width="8.85546875" customWidth="1"/>
    <col min="2" max="2" width="41.140625" customWidth="1"/>
    <col min="3" max="4" width="12.5703125" customWidth="1"/>
    <col min="5" max="5" width="15.5703125" customWidth="1"/>
    <col min="6" max="7" width="12.5703125" customWidth="1"/>
    <col min="8" max="8" width="17.42578125" customWidth="1"/>
    <col min="9" max="9" width="34.85546875" bestFit="1" customWidth="1"/>
    <col min="10" max="10" width="11.28515625" customWidth="1"/>
    <col min="11" max="11" width="11.42578125" bestFit="1" customWidth="1"/>
    <col min="12" max="12" width="12.42578125" customWidth="1"/>
  </cols>
  <sheetData>
    <row r="1" spans="1:14">
      <c r="A1" s="85" t="s">
        <v>44</v>
      </c>
      <c r="B1" s="85" t="s">
        <v>45</v>
      </c>
      <c r="C1" s="86" t="s">
        <v>46</v>
      </c>
      <c r="D1" s="86" t="s">
        <v>47</v>
      </c>
      <c r="E1" s="86" t="s">
        <v>48</v>
      </c>
      <c r="F1" s="86" t="s">
        <v>49</v>
      </c>
      <c r="G1" s="86" t="s">
        <v>50</v>
      </c>
      <c r="H1" s="87" t="s">
        <v>51</v>
      </c>
      <c r="I1" s="85" t="s">
        <v>52</v>
      </c>
    </row>
    <row r="2" spans="1:14" ht="29.1">
      <c r="A2" s="152" t="s">
        <v>53</v>
      </c>
      <c r="B2" s="93" t="s">
        <v>54</v>
      </c>
      <c r="C2" s="89">
        <v>500</v>
      </c>
      <c r="D2" s="89" t="s">
        <v>55</v>
      </c>
      <c r="E2" s="90">
        <f>SUM(450+600+700+500+675+800)/6</f>
        <v>620.83333333333337</v>
      </c>
      <c r="F2" s="89">
        <v>6</v>
      </c>
      <c r="G2" s="90" t="s">
        <v>56</v>
      </c>
      <c r="H2" s="91">
        <f>C2*E2*F2</f>
        <v>1862500</v>
      </c>
      <c r="I2" s="92" t="s">
        <v>57</v>
      </c>
      <c r="K2" s="117" t="s">
        <v>58</v>
      </c>
      <c r="L2" s="102" t="s">
        <v>59</v>
      </c>
      <c r="M2" s="102">
        <v>0.96758</v>
      </c>
    </row>
    <row r="3" spans="1:14" ht="29.1">
      <c r="A3" s="152"/>
      <c r="B3" s="93" t="s">
        <v>60</v>
      </c>
      <c r="C3" s="89">
        <v>500</v>
      </c>
      <c r="D3" s="89" t="s">
        <v>55</v>
      </c>
      <c r="E3" s="90">
        <f>E2</f>
        <v>620.83333333333337</v>
      </c>
      <c r="F3" s="89">
        <v>1</v>
      </c>
      <c r="G3" s="90" t="s">
        <v>56</v>
      </c>
      <c r="H3" s="91">
        <f t="shared" ref="H3:H8" si="0">C3*E3*F3</f>
        <v>310416.66666666669</v>
      </c>
      <c r="I3" s="94" t="s">
        <v>61</v>
      </c>
      <c r="L3" s="102" t="s">
        <v>62</v>
      </c>
      <c r="M3" s="102">
        <v>1.03331</v>
      </c>
      <c r="N3" s="116">
        <v>1.0680000000000001</v>
      </c>
    </row>
    <row r="4" spans="1:14" ht="29.1">
      <c r="A4" s="152"/>
      <c r="B4" s="93" t="s">
        <v>112</v>
      </c>
      <c r="C4" s="122">
        <v>50</v>
      </c>
      <c r="D4" s="89" t="s">
        <v>55</v>
      </c>
      <c r="E4" s="90">
        <f>SUM(450+600+700+500+675+800)/6</f>
        <v>620.83333333333337</v>
      </c>
      <c r="F4" s="89">
        <v>6</v>
      </c>
      <c r="G4" s="90" t="s">
        <v>56</v>
      </c>
      <c r="H4" s="91">
        <f t="shared" si="0"/>
        <v>186250</v>
      </c>
      <c r="I4" s="162" t="s">
        <v>113</v>
      </c>
      <c r="L4" s="102"/>
      <c r="M4" s="102"/>
    </row>
    <row r="5" spans="1:14" ht="29.1">
      <c r="A5" s="152"/>
      <c r="B5" s="93" t="s">
        <v>114</v>
      </c>
      <c r="C5" s="122">
        <f>C4</f>
        <v>50</v>
      </c>
      <c r="D5" s="89" t="s">
        <v>55</v>
      </c>
      <c r="E5" s="90">
        <f>E4</f>
        <v>620.83333333333337</v>
      </c>
      <c r="F5" s="89">
        <v>1</v>
      </c>
      <c r="G5" s="90" t="s">
        <v>56</v>
      </c>
      <c r="H5" s="91">
        <f t="shared" ref="H5" si="1">C5*E5*F5</f>
        <v>31041.666666666668</v>
      </c>
      <c r="I5" s="163"/>
      <c r="L5" s="102"/>
      <c r="M5" s="102"/>
    </row>
    <row r="6" spans="1:14" ht="29.1">
      <c r="A6" s="152"/>
      <c r="B6" s="93" t="s">
        <v>63</v>
      </c>
      <c r="C6" s="123">
        <f>(C2+C4)*25%</f>
        <v>137.5</v>
      </c>
      <c r="D6" s="89" t="s">
        <v>55</v>
      </c>
      <c r="E6" s="90">
        <f>E2</f>
        <v>620.83333333333337</v>
      </c>
      <c r="F6" s="89">
        <v>3</v>
      </c>
      <c r="G6" s="90" t="s">
        <v>56</v>
      </c>
      <c r="H6" s="91">
        <f t="shared" si="0"/>
        <v>256093.75000000003</v>
      </c>
      <c r="I6" s="94" t="s">
        <v>115</v>
      </c>
      <c r="K6" s="118">
        <v>257400</v>
      </c>
    </row>
    <row r="7" spans="1:14" ht="29.1">
      <c r="A7" s="153" t="s">
        <v>64</v>
      </c>
      <c r="B7" s="93" t="s">
        <v>65</v>
      </c>
      <c r="C7" s="122">
        <v>500</v>
      </c>
      <c r="D7" s="89" t="s">
        <v>55</v>
      </c>
      <c r="E7" s="90">
        <v>112</v>
      </c>
      <c r="F7" s="89">
        <v>6</v>
      </c>
      <c r="G7" s="90" t="s">
        <v>56</v>
      </c>
      <c r="H7" s="91">
        <f t="shared" si="0"/>
        <v>336000</v>
      </c>
      <c r="I7" s="95"/>
    </row>
    <row r="8" spans="1:14" ht="29.1">
      <c r="A8" s="153"/>
      <c r="B8" s="93" t="s">
        <v>66</v>
      </c>
      <c r="C8" s="94">
        <v>0</v>
      </c>
      <c r="D8" s="89" t="s">
        <v>55</v>
      </c>
      <c r="E8" s="90">
        <f>746+112</f>
        <v>858</v>
      </c>
      <c r="F8" s="89">
        <v>6</v>
      </c>
      <c r="G8" s="90" t="s">
        <v>56</v>
      </c>
      <c r="H8" s="91">
        <f t="shared" si="0"/>
        <v>0</v>
      </c>
      <c r="I8" s="95"/>
    </row>
    <row r="9" spans="1:14" ht="29.1">
      <c r="A9" s="153"/>
      <c r="B9" s="93" t="s">
        <v>116</v>
      </c>
      <c r="C9" s="121">
        <f>C7*25%</f>
        <v>125</v>
      </c>
      <c r="D9" s="89" t="s">
        <v>55</v>
      </c>
      <c r="E9" s="90">
        <v>112</v>
      </c>
      <c r="F9" s="89">
        <v>3</v>
      </c>
      <c r="G9" s="90" t="s">
        <v>56</v>
      </c>
      <c r="H9" s="91">
        <f>E9*F9*C9</f>
        <v>42000</v>
      </c>
      <c r="I9" s="95"/>
    </row>
    <row r="10" spans="1:14">
      <c r="A10" s="154" t="s">
        <v>68</v>
      </c>
      <c r="B10" s="93" t="s">
        <v>69</v>
      </c>
      <c r="C10" s="94">
        <f>C2+C4+C7+C8</f>
        <v>1050</v>
      </c>
      <c r="D10" s="89" t="s">
        <v>55</v>
      </c>
      <c r="E10" s="90">
        <v>300</v>
      </c>
      <c r="F10" s="89">
        <v>1</v>
      </c>
      <c r="G10" s="90"/>
      <c r="H10" s="91">
        <f t="shared" ref="H10:H12" si="2">C10*E10*F10</f>
        <v>315000</v>
      </c>
      <c r="I10" s="95" t="s">
        <v>117</v>
      </c>
    </row>
    <row r="11" spans="1:14">
      <c r="A11" s="155"/>
      <c r="B11" s="94" t="s">
        <v>118</v>
      </c>
      <c r="C11" s="94">
        <f>150</f>
        <v>150</v>
      </c>
      <c r="D11" s="89" t="s">
        <v>55</v>
      </c>
      <c r="E11" s="90">
        <v>500</v>
      </c>
      <c r="F11" s="89">
        <v>1</v>
      </c>
      <c r="G11" s="90"/>
      <c r="H11" s="91">
        <f t="shared" si="2"/>
        <v>75000</v>
      </c>
      <c r="I11" s="95" t="s">
        <v>72</v>
      </c>
    </row>
    <row r="12" spans="1:14">
      <c r="A12" s="156"/>
      <c r="B12" s="94" t="s">
        <v>75</v>
      </c>
      <c r="C12" s="94">
        <f>C2+C4+C7+C8</f>
        <v>1050</v>
      </c>
      <c r="D12" s="89" t="s">
        <v>55</v>
      </c>
      <c r="E12" s="90">
        <v>400</v>
      </c>
      <c r="F12" s="89">
        <v>1</v>
      </c>
      <c r="G12" s="90"/>
      <c r="H12" s="91">
        <f t="shared" si="2"/>
        <v>420000</v>
      </c>
      <c r="I12" s="95" t="s">
        <v>76</v>
      </c>
      <c r="J12" s="113"/>
    </row>
    <row r="13" spans="1:14">
      <c r="A13" s="157" t="s">
        <v>77</v>
      </c>
      <c r="B13" s="94" t="s">
        <v>78</v>
      </c>
      <c r="C13" s="119">
        <f>(C2+C4+C7+C8)*6 + (C6+C9)*3</f>
        <v>7087.5</v>
      </c>
      <c r="D13" s="90" t="s">
        <v>79</v>
      </c>
      <c r="E13" s="90">
        <v>2.5</v>
      </c>
      <c r="F13" s="95"/>
      <c r="G13" s="95"/>
      <c r="H13" s="91">
        <f>C13*E13</f>
        <v>17718.75</v>
      </c>
      <c r="I13" s="95"/>
      <c r="J13" s="114"/>
      <c r="K13" s="118"/>
    </row>
    <row r="14" spans="1:14">
      <c r="A14" s="157"/>
      <c r="B14" s="94" t="s">
        <v>81</v>
      </c>
      <c r="C14" s="89"/>
      <c r="D14" s="90"/>
      <c r="E14" s="99">
        <v>0.01</v>
      </c>
      <c r="F14" s="95"/>
      <c r="G14" s="95"/>
      <c r="H14" s="111" cm="1">
        <f t="array" ref="H14">SUM((H2:H12)*E14)</f>
        <v>38343.020833333336</v>
      </c>
      <c r="I14" s="95"/>
      <c r="J14" s="114"/>
    </row>
    <row r="15" spans="1:14" ht="15" thickBot="1">
      <c r="B15" s="160" t="s">
        <v>82</v>
      </c>
      <c r="C15" s="161"/>
      <c r="D15" s="161"/>
      <c r="E15" s="161"/>
      <c r="F15" s="161"/>
      <c r="G15" s="161"/>
      <c r="H15" s="112">
        <f>SUM(H2:H14)</f>
        <v>3890363.8541666665</v>
      </c>
      <c r="I15" s="101">
        <f>H15*$M$2</f>
        <v>3764238.258014583</v>
      </c>
      <c r="J15" s="104"/>
    </row>
    <row r="16" spans="1:14" ht="38.1" customHeight="1">
      <c r="B16" s="2" t="s">
        <v>119</v>
      </c>
      <c r="C16" s="66"/>
      <c r="D16" s="66"/>
      <c r="E16" s="116" t="s">
        <v>83</v>
      </c>
      <c r="F16" s="116" t="s">
        <v>84</v>
      </c>
      <c r="G16" s="116"/>
      <c r="H16" s="103">
        <f>I16*M3</f>
        <v>3916658.2239999999</v>
      </c>
      <c r="I16" s="104">
        <f>3680000+110400</f>
        <v>3790400</v>
      </c>
      <c r="J16" s="115"/>
    </row>
    <row r="17" spans="1:9" ht="43.5">
      <c r="A17" s="149" t="s">
        <v>86</v>
      </c>
      <c r="B17" s="93" t="s">
        <v>87</v>
      </c>
      <c r="C17" s="89">
        <v>1</v>
      </c>
      <c r="D17" s="89" t="s">
        <v>88</v>
      </c>
      <c r="E17" s="105">
        <v>15000</v>
      </c>
      <c r="F17" s="94"/>
      <c r="G17" s="94"/>
      <c r="H17" s="94"/>
      <c r="I17" s="150">
        <f>SUM(E17:E19)</f>
        <v>103900</v>
      </c>
    </row>
    <row r="18" spans="1:9" ht="29.1">
      <c r="A18" s="149"/>
      <c r="B18" s="93" t="s">
        <v>89</v>
      </c>
      <c r="C18" s="89">
        <v>1</v>
      </c>
      <c r="D18" s="89" t="s">
        <v>88</v>
      </c>
      <c r="E18" s="105">
        <v>2500</v>
      </c>
      <c r="F18" s="94"/>
      <c r="G18" s="94"/>
      <c r="H18" s="94"/>
      <c r="I18" s="151"/>
    </row>
    <row r="19" spans="1:9" ht="29.1">
      <c r="A19" s="149"/>
      <c r="B19" s="93" t="s">
        <v>90</v>
      </c>
      <c r="C19" s="89">
        <v>1</v>
      </c>
      <c r="D19" s="89" t="s">
        <v>88</v>
      </c>
      <c r="E19" s="105">
        <v>86400</v>
      </c>
      <c r="F19" s="94"/>
      <c r="G19" s="94"/>
      <c r="H19" s="94"/>
      <c r="I19" s="151"/>
    </row>
    <row r="20" spans="1:9">
      <c r="A20" s="149" t="s">
        <v>91</v>
      </c>
      <c r="B20" s="93" t="s">
        <v>92</v>
      </c>
      <c r="C20" s="89">
        <v>1</v>
      </c>
      <c r="D20" s="89" t="s">
        <v>88</v>
      </c>
      <c r="E20" s="105">
        <v>5000</v>
      </c>
      <c r="F20" s="94"/>
      <c r="G20" s="94"/>
      <c r="H20" s="94"/>
      <c r="I20" s="150">
        <f>SUM(E20:E25)</f>
        <v>153000</v>
      </c>
    </row>
    <row r="21" spans="1:9" ht="29.1">
      <c r="A21" s="149"/>
      <c r="B21" s="93" t="s">
        <v>93</v>
      </c>
      <c r="C21" s="89">
        <v>1</v>
      </c>
      <c r="D21" s="89" t="s">
        <v>88</v>
      </c>
      <c r="E21" s="105">
        <v>20000</v>
      </c>
      <c r="F21" s="94"/>
      <c r="G21" s="94"/>
      <c r="H21" s="94"/>
      <c r="I21" s="151"/>
    </row>
    <row r="22" spans="1:9" ht="43.5">
      <c r="A22" s="149"/>
      <c r="B22" s="93" t="s">
        <v>94</v>
      </c>
      <c r="C22" s="89">
        <v>1</v>
      </c>
      <c r="D22" s="89" t="s">
        <v>88</v>
      </c>
      <c r="E22" s="105">
        <v>25000</v>
      </c>
      <c r="F22" s="94"/>
      <c r="G22" s="94"/>
      <c r="H22" s="94"/>
      <c r="I22" s="151"/>
    </row>
    <row r="23" spans="1:9" ht="29.1">
      <c r="A23" s="149"/>
      <c r="B23" s="93" t="s">
        <v>95</v>
      </c>
      <c r="C23" s="89">
        <v>1</v>
      </c>
      <c r="D23" s="89" t="s">
        <v>88</v>
      </c>
      <c r="E23" s="106">
        <v>10000</v>
      </c>
      <c r="F23" s="95"/>
      <c r="G23" s="95"/>
      <c r="H23" s="95"/>
      <c r="I23" s="151"/>
    </row>
    <row r="24" spans="1:9" ht="29.1">
      <c r="A24" s="149"/>
      <c r="B24" s="93" t="s">
        <v>96</v>
      </c>
      <c r="C24" s="89">
        <v>1</v>
      </c>
      <c r="D24" s="89" t="s">
        <v>88</v>
      </c>
      <c r="E24" s="105">
        <v>7000</v>
      </c>
      <c r="F24" s="94"/>
      <c r="G24" s="94"/>
      <c r="H24" s="94"/>
      <c r="I24" s="151"/>
    </row>
    <row r="25" spans="1:9" ht="58.5" customHeight="1">
      <c r="A25" s="149"/>
      <c r="B25" s="107" t="s">
        <v>97</v>
      </c>
      <c r="C25" s="89">
        <v>1</v>
      </c>
      <c r="D25" s="89" t="s">
        <v>88</v>
      </c>
      <c r="E25" s="108">
        <v>86000</v>
      </c>
      <c r="F25" s="94"/>
      <c r="G25" s="94"/>
      <c r="H25" s="94"/>
      <c r="I25" s="151"/>
    </row>
    <row r="26" spans="1:9" ht="28.5" customHeight="1">
      <c r="A26" s="149" t="s">
        <v>98</v>
      </c>
      <c r="B26" s="93" t="s">
        <v>99</v>
      </c>
      <c r="C26" s="89"/>
      <c r="D26" s="89"/>
      <c r="E26" s="105">
        <v>30000</v>
      </c>
      <c r="F26" s="94"/>
      <c r="G26" s="94"/>
      <c r="H26" s="94"/>
      <c r="I26" s="150">
        <f>SUM(E26:E31)</f>
        <v>165840</v>
      </c>
    </row>
    <row r="27" spans="1:9">
      <c r="A27" s="149"/>
      <c r="B27" s="93" t="s">
        <v>100</v>
      </c>
      <c r="C27" s="89"/>
      <c r="D27" s="89"/>
      <c r="E27" s="105">
        <v>15000</v>
      </c>
      <c r="F27" s="94"/>
      <c r="G27" s="94"/>
      <c r="H27" s="94"/>
      <c r="I27" s="151"/>
    </row>
    <row r="28" spans="1:9" ht="14.45" customHeight="1">
      <c r="A28" s="149"/>
      <c r="B28" s="93" t="s">
        <v>101</v>
      </c>
      <c r="C28" s="89"/>
      <c r="D28" s="89"/>
      <c r="E28" s="105">
        <v>79200</v>
      </c>
      <c r="F28" s="94"/>
      <c r="G28" s="94"/>
      <c r="H28" s="94"/>
      <c r="I28" s="151"/>
    </row>
    <row r="29" spans="1:9">
      <c r="A29" s="149"/>
      <c r="B29" s="93" t="s">
        <v>102</v>
      </c>
      <c r="C29" s="89"/>
      <c r="D29" s="89"/>
      <c r="E29" s="105">
        <v>6000</v>
      </c>
      <c r="F29" s="94"/>
      <c r="G29" s="94"/>
      <c r="H29" s="94"/>
      <c r="I29" s="151"/>
    </row>
    <row r="30" spans="1:9">
      <c r="A30" s="149"/>
      <c r="B30" s="93" t="s">
        <v>103</v>
      </c>
      <c r="C30" s="89"/>
      <c r="D30" s="89"/>
      <c r="E30" s="105">
        <v>27000</v>
      </c>
      <c r="F30" s="94"/>
      <c r="G30" s="94"/>
      <c r="H30" s="94"/>
      <c r="I30" s="151"/>
    </row>
    <row r="31" spans="1:9">
      <c r="A31" s="149"/>
      <c r="B31" s="94" t="s">
        <v>104</v>
      </c>
      <c r="C31" s="94"/>
      <c r="D31" s="94"/>
      <c r="E31" s="106">
        <v>8640</v>
      </c>
      <c r="F31" s="94"/>
      <c r="G31" s="94"/>
      <c r="H31" s="94"/>
      <c r="I31" s="151"/>
    </row>
    <row r="32" spans="1:9">
      <c r="A32" s="149" t="s">
        <v>105</v>
      </c>
      <c r="B32" s="93" t="s">
        <v>106</v>
      </c>
      <c r="C32" s="94">
        <v>1</v>
      </c>
      <c r="D32" s="89" t="s">
        <v>107</v>
      </c>
      <c r="E32" s="106">
        <v>2400</v>
      </c>
      <c r="F32" s="94">
        <v>6</v>
      </c>
      <c r="G32" s="89" t="s">
        <v>108</v>
      </c>
      <c r="H32" s="109">
        <f>C32*E32*F32</f>
        <v>14400</v>
      </c>
      <c r="I32" s="150">
        <f>SUM(H32:H35)</f>
        <v>270000</v>
      </c>
    </row>
    <row r="33" spans="1:9">
      <c r="A33" s="149"/>
      <c r="B33" s="93" t="s">
        <v>109</v>
      </c>
      <c r="C33" s="94">
        <v>9</v>
      </c>
      <c r="D33" s="89" t="s">
        <v>107</v>
      </c>
      <c r="E33" s="106">
        <v>2200</v>
      </c>
      <c r="F33" s="94">
        <v>6</v>
      </c>
      <c r="G33" s="89" t="s">
        <v>108</v>
      </c>
      <c r="H33" s="109">
        <f t="shared" ref="H33:H35" si="3">C33*E33*F33</f>
        <v>118800</v>
      </c>
      <c r="I33" s="151"/>
    </row>
    <row r="34" spans="1:9" ht="15" customHeight="1">
      <c r="A34" s="149"/>
      <c r="B34" s="93" t="s">
        <v>110</v>
      </c>
      <c r="C34" s="94">
        <v>6</v>
      </c>
      <c r="D34" s="89" t="s">
        <v>107</v>
      </c>
      <c r="E34" s="106">
        <v>1800</v>
      </c>
      <c r="F34" s="94">
        <v>6</v>
      </c>
      <c r="G34" s="89" t="s">
        <v>108</v>
      </c>
      <c r="H34" s="109">
        <f t="shared" si="3"/>
        <v>64800</v>
      </c>
      <c r="I34" s="151"/>
    </row>
    <row r="35" spans="1:9">
      <c r="A35" s="149"/>
      <c r="B35" s="93" t="s">
        <v>111</v>
      </c>
      <c r="C35" s="94">
        <v>6</v>
      </c>
      <c r="D35" s="89" t="s">
        <v>107</v>
      </c>
      <c r="E35" s="106">
        <v>2000</v>
      </c>
      <c r="F35" s="94">
        <v>6</v>
      </c>
      <c r="G35" s="89" t="s">
        <v>108</v>
      </c>
      <c r="H35" s="109">
        <f t="shared" si="3"/>
        <v>72000</v>
      </c>
      <c r="I35" s="151"/>
    </row>
  </sheetData>
  <mergeCells count="14">
    <mergeCell ref="A32:A35"/>
    <mergeCell ref="I32:I35"/>
    <mergeCell ref="A2:A6"/>
    <mergeCell ref="A7:A9"/>
    <mergeCell ref="A10:A12"/>
    <mergeCell ref="A13:A14"/>
    <mergeCell ref="B15:G15"/>
    <mergeCell ref="A17:A19"/>
    <mergeCell ref="I17:I19"/>
    <mergeCell ref="A20:A25"/>
    <mergeCell ref="I20:I25"/>
    <mergeCell ref="A26:A31"/>
    <mergeCell ref="I26:I31"/>
    <mergeCell ref="I4:I5"/>
  </mergeCells>
  <pageMargins left="0.7" right="0.7" top="0.75" bottom="0.75" header="0.3" footer="0.3"/>
  <pageSetup paperSize="9" orientation="portrait" r:id="rId1"/>
  <headerFooter>
    <oddFooter>&amp;L_x000D_&amp;1#&amp;"Calibri"&amp;10&amp;K000000 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19" ma:contentTypeDescription="Create a new document." ma:contentTypeScope="" ma:versionID="da52d8495f86644eb6ef48f0f173248f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2282a5f3c243577f4f142dbad4b59508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97dbc7-cb4d-4be0-a09a-a304cbbc6b20" xsi:nil="true"/>
    <lcf76f155ced4ddcb4097134ff3c332f xmlns="5be3a04b-565b-41d5-bfea-4873f85818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7C322-D1A0-4569-B0F6-B5B810B9D47C}"/>
</file>

<file path=customXml/itemProps2.xml><?xml version="1.0" encoding="utf-8"?>
<ds:datastoreItem xmlns:ds="http://schemas.openxmlformats.org/officeDocument/2006/customXml" ds:itemID="{B098900F-7D3E-4898-9710-A30E56832A84}"/>
</file>

<file path=customXml/itemProps3.xml><?xml version="1.0" encoding="utf-8"?>
<ds:datastoreItem xmlns:ds="http://schemas.openxmlformats.org/officeDocument/2006/customXml" ds:itemID="{844053E0-118E-4227-9B0B-0FBD4C74C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Leeanne MARSHALL</cp:lastModifiedBy>
  <cp:revision/>
  <dcterms:created xsi:type="dcterms:W3CDTF">2019-01-16T12:17:13Z</dcterms:created>
  <dcterms:modified xsi:type="dcterms:W3CDTF">2023-10-04T15:31:04Z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0x010100732EEC02ECE9364C866743DCEBCBA81E</vt:lpwstr>
  </property>
  <property fmtid="{D5CDD505-2E9C-101B-9397-08002B2CF9AE}" pid="3" name="ComplianceAssetId">
    <vt:lpwstr/>
  </property>
  <property fmtid="{D5CDD505-2E9C-101B-9397-08002B2CF9AE}" pid="4" name="MediaServiceImageTags">
    <vt:lpwstr/>
  </property>
  <property fmtid="{D5CDD505-2E9C-101B-9397-08002B2CF9AE}" pid="5" name="MSIP_Label_6627b15a-80ec-4ef7-8353-f32e3c89bf3e_Enabled">
    <vt:lpwstr>true</vt:lpwstr>
  </property>
  <property fmtid="{D5CDD505-2E9C-101B-9397-08002B2CF9AE}" pid="6" name="MSIP_Label_6627b15a-80ec-4ef7-8353-f32e3c89bf3e_SetDate">
    <vt:lpwstr>2023-10-04T15:27:25Z</vt:lpwstr>
  </property>
  <property fmtid="{D5CDD505-2E9C-101B-9397-08002B2CF9AE}" pid="7" name="MSIP_Label_6627b15a-80ec-4ef7-8353-f32e3c89bf3e_Method">
    <vt:lpwstr>Privileged</vt:lpwstr>
  </property>
  <property fmtid="{D5CDD505-2E9C-101B-9397-08002B2CF9AE}" pid="8" name="MSIP_Label_6627b15a-80ec-4ef7-8353-f32e3c89bf3e_Name">
    <vt:lpwstr>IFRC Internal</vt:lpwstr>
  </property>
  <property fmtid="{D5CDD505-2E9C-101B-9397-08002B2CF9AE}" pid="9" name="MSIP_Label_6627b15a-80ec-4ef7-8353-f32e3c89bf3e_SiteId">
    <vt:lpwstr>a2b53be5-734e-4e6c-ab0d-d184f60fd917</vt:lpwstr>
  </property>
  <property fmtid="{D5CDD505-2E9C-101B-9397-08002B2CF9AE}" pid="10" name="MSIP_Label_6627b15a-80ec-4ef7-8353-f32e3c89bf3e_ActionId">
    <vt:lpwstr>420fac83-4851-495c-a7b1-56d0f3da91cf</vt:lpwstr>
  </property>
  <property fmtid="{D5CDD505-2E9C-101B-9397-08002B2CF9AE}" pid="11" name="MSIP_Label_6627b15a-80ec-4ef7-8353-f32e3c89bf3e_ContentBits">
    <vt:lpwstr>2</vt:lpwstr>
  </property>
</Properties>
</file>